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6495" windowHeight="4965" tabRatio="602" activeTab="1"/>
  </bookViews>
  <sheets>
    <sheet name="2015-16 Bulls" sheetId="1" r:id="rId1"/>
    <sheet name="2015-16 Heifers" sheetId="2" r:id="rId2"/>
    <sheet name="Bulls Sorted by Ranch" sheetId="3" r:id="rId3"/>
    <sheet name="Heifers Sorted by Ranch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Titles" localSheetId="0">'2015-16 Bulls'!$A:$A,'2015-16 Bulls'!$1:$1</definedName>
    <definedName name="_xlnm.Print_Titles" localSheetId="1">'2015-16 Heifers'!$A:$A,'2015-16 Heifers'!$1:$1</definedName>
  </definedNames>
  <calcPr fullCalcOnLoad="1"/>
</workbook>
</file>

<file path=xl/sharedStrings.xml><?xml version="1.0" encoding="utf-8"?>
<sst xmlns="http://schemas.openxmlformats.org/spreadsheetml/2006/main" count="705" uniqueCount="250">
  <si>
    <t>Bull Test ID</t>
  </si>
  <si>
    <t>Ranch</t>
  </si>
  <si>
    <t>Ranch ID</t>
  </si>
  <si>
    <t>Breed</t>
  </si>
  <si>
    <t>Birth     Date</t>
  </si>
  <si>
    <t>Lot</t>
  </si>
  <si>
    <t>Age</t>
  </si>
  <si>
    <t>Warm Up Wt</t>
  </si>
  <si>
    <t>On Feed Weight</t>
  </si>
  <si>
    <t>Mid Weight</t>
  </si>
  <si>
    <t>Weight Per Day</t>
  </si>
  <si>
    <t>Mid-Wt Gain</t>
  </si>
  <si>
    <t>Final Weight</t>
  </si>
  <si>
    <t>Final Hip Ht.</t>
  </si>
  <si>
    <t>Final Gain</t>
  </si>
  <si>
    <t>Final ADG</t>
  </si>
  <si>
    <t>End Date</t>
  </si>
  <si>
    <t>IM Fat%</t>
  </si>
  <si>
    <t>Fat Thick.</t>
  </si>
  <si>
    <t>REA/CWT Live</t>
  </si>
  <si>
    <t>Tag Color</t>
  </si>
  <si>
    <t>Mid ADG</t>
  </si>
  <si>
    <t>Pelvic Height</t>
  </si>
  <si>
    <t>Pelvic Width</t>
  </si>
  <si>
    <t>Pelvic Area</t>
  </si>
  <si>
    <t>Frame Score</t>
  </si>
  <si>
    <t>Warm Up Wt Gain</t>
  </si>
  <si>
    <t>On Feed Wt I</t>
  </si>
  <si>
    <t>On Feed Wt II</t>
  </si>
  <si>
    <t>Final Wt  I</t>
  </si>
  <si>
    <t>Final Wt II</t>
  </si>
  <si>
    <t>Start Date</t>
  </si>
  <si>
    <t>Arrival Date</t>
  </si>
  <si>
    <t>Sheath Score</t>
  </si>
  <si>
    <t>Heifer  Test ID</t>
  </si>
  <si>
    <t>On Feed Wt</t>
  </si>
  <si>
    <t>ADG Ratio</t>
  </si>
  <si>
    <t>REA/Cwt Ratio</t>
  </si>
  <si>
    <t>WPDA Ratio</t>
  </si>
  <si>
    <t>Marbling Ratio</t>
  </si>
  <si>
    <t>Age Group</t>
  </si>
  <si>
    <t>RGVBIA Ratio</t>
  </si>
  <si>
    <t>RGVBIA Award</t>
  </si>
  <si>
    <t>Final S.C.</t>
  </si>
  <si>
    <t>S.C. Ratio</t>
  </si>
  <si>
    <t>RTS</t>
  </si>
  <si>
    <t>BCS</t>
  </si>
  <si>
    <t>On Feed Date</t>
  </si>
  <si>
    <t>Off Feed Date</t>
  </si>
  <si>
    <t>Final BCS</t>
  </si>
  <si>
    <t>US Wt</t>
  </si>
  <si>
    <t>Navel Score</t>
  </si>
  <si>
    <t>Orange</t>
  </si>
  <si>
    <t>Yellow</t>
  </si>
  <si>
    <t>LSBC</t>
  </si>
  <si>
    <t>La Campana Ranch</t>
  </si>
  <si>
    <t>Santa Gertrudis</t>
  </si>
  <si>
    <t>Simbrah</t>
  </si>
  <si>
    <t>EJBC</t>
  </si>
  <si>
    <t>La Morra Ranch</t>
  </si>
  <si>
    <t>Beefmaster</t>
  </si>
  <si>
    <t>Olivarez Ranches</t>
  </si>
  <si>
    <t>Brahman</t>
  </si>
  <si>
    <t>REA</t>
  </si>
  <si>
    <t>Rancho El Toro</t>
  </si>
  <si>
    <t>La Muneca Cattle Co.</t>
  </si>
  <si>
    <t>Pink</t>
  </si>
  <si>
    <t>Simbravieh</t>
  </si>
  <si>
    <t>Lazy JV</t>
  </si>
  <si>
    <t>Rancho El Tradillo</t>
  </si>
  <si>
    <t>Los Ebanos</t>
  </si>
  <si>
    <t>767</t>
  </si>
  <si>
    <t>769</t>
  </si>
  <si>
    <t>C43</t>
  </si>
  <si>
    <t>C34</t>
  </si>
  <si>
    <t>502C</t>
  </si>
  <si>
    <t>C07</t>
  </si>
  <si>
    <t>101C</t>
  </si>
  <si>
    <t>907C</t>
  </si>
  <si>
    <t>C06</t>
  </si>
  <si>
    <t>C10</t>
  </si>
  <si>
    <t>110C</t>
  </si>
  <si>
    <t>1123C</t>
  </si>
  <si>
    <t>9</t>
  </si>
  <si>
    <t>6</t>
  </si>
  <si>
    <t>18</t>
  </si>
  <si>
    <t>C504</t>
  </si>
  <si>
    <t>C505</t>
  </si>
  <si>
    <t>C25</t>
  </si>
  <si>
    <t>155/5</t>
  </si>
  <si>
    <t>30</t>
  </si>
  <si>
    <t>21</t>
  </si>
  <si>
    <t>57</t>
  </si>
  <si>
    <t>58</t>
  </si>
  <si>
    <t>Baring Cattle Co.</t>
  </si>
  <si>
    <t>La Negra</t>
  </si>
  <si>
    <t>786</t>
  </si>
  <si>
    <t>792</t>
  </si>
  <si>
    <t>795</t>
  </si>
  <si>
    <t>781</t>
  </si>
  <si>
    <t>Maintainer</t>
  </si>
  <si>
    <t>55</t>
  </si>
  <si>
    <t>ChiMaine</t>
  </si>
  <si>
    <t>B32</t>
  </si>
  <si>
    <t>B31</t>
  </si>
  <si>
    <t>C17</t>
  </si>
  <si>
    <t>89C</t>
  </si>
  <si>
    <t>261C</t>
  </si>
  <si>
    <t>56C</t>
  </si>
  <si>
    <t>B26</t>
  </si>
  <si>
    <t>C142</t>
  </si>
  <si>
    <t>129</t>
  </si>
  <si>
    <t>137</t>
  </si>
  <si>
    <t>136</t>
  </si>
  <si>
    <t>143</t>
  </si>
  <si>
    <t>140</t>
  </si>
  <si>
    <t>139</t>
  </si>
  <si>
    <t>51</t>
  </si>
  <si>
    <t>90</t>
  </si>
  <si>
    <t>50</t>
  </si>
  <si>
    <t>52</t>
  </si>
  <si>
    <t>53</t>
  </si>
  <si>
    <t>507</t>
  </si>
  <si>
    <t>551</t>
  </si>
  <si>
    <t>527</t>
  </si>
  <si>
    <t>553</t>
  </si>
  <si>
    <t>3/15</t>
  </si>
  <si>
    <t>4/15</t>
  </si>
  <si>
    <t>513</t>
  </si>
  <si>
    <t>501</t>
  </si>
  <si>
    <t>521</t>
  </si>
  <si>
    <t xml:space="preserve">72 </t>
  </si>
  <si>
    <t>40</t>
  </si>
  <si>
    <t>1/5</t>
  </si>
  <si>
    <t>4/5</t>
  </si>
  <si>
    <t>5/5</t>
  </si>
  <si>
    <t>2/5</t>
  </si>
  <si>
    <t>3/5</t>
  </si>
  <si>
    <t>6/5</t>
  </si>
  <si>
    <t>15</t>
  </si>
  <si>
    <t>8</t>
  </si>
  <si>
    <t>13</t>
  </si>
  <si>
    <t>HB1</t>
  </si>
  <si>
    <t>33A</t>
  </si>
  <si>
    <t>02/14</t>
  </si>
  <si>
    <t>03/14</t>
  </si>
  <si>
    <t>01/14</t>
  </si>
  <si>
    <t>01</t>
  </si>
  <si>
    <t>02</t>
  </si>
  <si>
    <t>C507</t>
  </si>
  <si>
    <t>C506</t>
  </si>
  <si>
    <t>5C46</t>
  </si>
  <si>
    <t>C62</t>
  </si>
  <si>
    <t>3C61</t>
  </si>
  <si>
    <t>5C57</t>
  </si>
  <si>
    <t>518</t>
  </si>
  <si>
    <t>5C42</t>
  </si>
  <si>
    <t>5B221</t>
  </si>
  <si>
    <t>5B/433</t>
  </si>
  <si>
    <t>C21</t>
  </si>
  <si>
    <t>C35</t>
  </si>
  <si>
    <t>492B</t>
  </si>
  <si>
    <t>471</t>
  </si>
  <si>
    <t>491</t>
  </si>
  <si>
    <t>477</t>
  </si>
  <si>
    <t>B403</t>
  </si>
  <si>
    <t>231/5</t>
  </si>
  <si>
    <t>228/5</t>
  </si>
  <si>
    <t>5/580</t>
  </si>
  <si>
    <t>216/5</t>
  </si>
  <si>
    <t>5/782</t>
  </si>
  <si>
    <t>220/5</t>
  </si>
  <si>
    <t>221/5</t>
  </si>
  <si>
    <t>95</t>
  </si>
  <si>
    <t>560</t>
  </si>
  <si>
    <t>536</t>
  </si>
  <si>
    <t>584</t>
  </si>
  <si>
    <t>582</t>
  </si>
  <si>
    <t>710</t>
  </si>
  <si>
    <t>734</t>
  </si>
  <si>
    <t>660</t>
  </si>
  <si>
    <t>476</t>
  </si>
  <si>
    <t>658</t>
  </si>
  <si>
    <t>1000</t>
  </si>
  <si>
    <t>736</t>
  </si>
  <si>
    <t>1015</t>
  </si>
  <si>
    <t>834</t>
  </si>
  <si>
    <t>622</t>
  </si>
  <si>
    <t>524</t>
  </si>
  <si>
    <t>420</t>
  </si>
  <si>
    <t>626</t>
  </si>
  <si>
    <t>592</t>
  </si>
  <si>
    <t>694</t>
  </si>
  <si>
    <t>England Cattle Co.</t>
  </si>
  <si>
    <t>Simmental</t>
  </si>
  <si>
    <t>Puesta del Sol Ranch</t>
  </si>
  <si>
    <t>Pena Beefmasters</t>
  </si>
  <si>
    <t>Ortega Farms J.V.</t>
  </si>
  <si>
    <t>Schuster Farms</t>
  </si>
  <si>
    <t>Mendietta's Beefmasters</t>
  </si>
  <si>
    <t>6 G Ranch</t>
  </si>
  <si>
    <t>5C105</t>
  </si>
  <si>
    <t>Reavis Farms, Inc.</t>
  </si>
  <si>
    <t>La Negra Cattle Co.</t>
  </si>
  <si>
    <t>San Isidro</t>
  </si>
  <si>
    <t>R/9</t>
  </si>
  <si>
    <t>La Barranca Ranch</t>
  </si>
  <si>
    <t>AngusxBeefmaster</t>
  </si>
  <si>
    <t>SRS Land and Cattle</t>
  </si>
  <si>
    <t>Cappadona</t>
  </si>
  <si>
    <t>Brangus</t>
  </si>
  <si>
    <t>770</t>
  </si>
  <si>
    <t>768</t>
  </si>
  <si>
    <t>772</t>
  </si>
  <si>
    <t>773</t>
  </si>
  <si>
    <t>771</t>
  </si>
  <si>
    <t>774</t>
  </si>
  <si>
    <t>775</t>
  </si>
  <si>
    <t>777</t>
  </si>
  <si>
    <t>Salazar Beefmaster Ranches</t>
  </si>
  <si>
    <t>778</t>
  </si>
  <si>
    <t>779</t>
  </si>
  <si>
    <t>780</t>
  </si>
  <si>
    <t>782</t>
  </si>
  <si>
    <t>788</t>
  </si>
  <si>
    <t>785</t>
  </si>
  <si>
    <t>794</t>
  </si>
  <si>
    <t>784</t>
  </si>
  <si>
    <t>790</t>
  </si>
  <si>
    <t>793</t>
  </si>
  <si>
    <t>787</t>
  </si>
  <si>
    <t>796</t>
  </si>
  <si>
    <t>791</t>
  </si>
  <si>
    <t>776</t>
  </si>
  <si>
    <t>783</t>
  </si>
  <si>
    <t>789</t>
  </si>
  <si>
    <t>Los Ebanos Ranch</t>
  </si>
  <si>
    <t>Brolaco Cattle Co.</t>
  </si>
  <si>
    <t>Turqouise</t>
  </si>
  <si>
    <t>LSYB</t>
  </si>
  <si>
    <t>Rump Fat</t>
  </si>
  <si>
    <t>B27</t>
  </si>
  <si>
    <t>LSBC Average</t>
  </si>
  <si>
    <t>LSBY Average</t>
  </si>
  <si>
    <t>EJBC Average</t>
  </si>
  <si>
    <t>Comments</t>
  </si>
  <si>
    <t>Grand Champion</t>
  </si>
  <si>
    <t>Reserve Grand Champion</t>
  </si>
  <si>
    <t>Went home</t>
  </si>
  <si>
    <t>Too young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</si>
</sst>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mmm\-yyyy"/>
    <numFmt numFmtId="167" formatCode="00000"/>
    <numFmt numFmtId="168" formatCode="0.000"/>
    <numFmt numFmtId="169" formatCode="[$-409]dddd\,\ mmmm\ dd\,\ 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7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14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7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14" fontId="4" fillId="0" borderId="0" xfId="0" applyNumberFormat="1" applyFont="1" applyFill="1" applyAlignment="1">
      <alignment horizontal="right"/>
    </xf>
    <xf numFmtId="0" fontId="1" fillId="0" borderId="0" xfId="0" applyFont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 vertical="justify"/>
    </xf>
    <xf numFmtId="49" fontId="0" fillId="0" borderId="0" xfId="0" applyNumberFormat="1" applyAlignment="1">
      <alignment horizontal="right"/>
    </xf>
    <xf numFmtId="0" fontId="1" fillId="0" borderId="0" xfId="0" applyFont="1" applyFill="1" applyAlignment="1">
      <alignment horizontal="center" vertical="justify"/>
    </xf>
    <xf numFmtId="14" fontId="1" fillId="0" borderId="0" xfId="0" applyNumberFormat="1" applyFont="1" applyFill="1" applyAlignment="1">
      <alignment horizontal="center" vertical="justify"/>
    </xf>
    <xf numFmtId="1" fontId="1" fillId="0" borderId="0" xfId="0" applyNumberFormat="1" applyFont="1" applyFill="1" applyAlignment="1">
      <alignment horizontal="center" vertical="justify"/>
    </xf>
    <xf numFmtId="2" fontId="1" fillId="0" borderId="0" xfId="0" applyNumberFormat="1" applyFont="1" applyFill="1" applyAlignment="1">
      <alignment horizontal="center" vertical="justify"/>
    </xf>
    <xf numFmtId="165" fontId="1" fillId="0" borderId="0" xfId="0" applyNumberFormat="1" applyFont="1" applyFill="1" applyAlignment="1">
      <alignment horizontal="center" vertical="justify"/>
    </xf>
    <xf numFmtId="7" fontId="1" fillId="0" borderId="0" xfId="0" applyNumberFormat="1" applyFont="1" applyFill="1" applyAlignment="1">
      <alignment horizontal="center" vertical="justify"/>
    </xf>
    <xf numFmtId="49" fontId="0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 vertical="justify"/>
    </xf>
    <xf numFmtId="49" fontId="4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 vertical="justify"/>
    </xf>
    <xf numFmtId="0" fontId="0" fillId="0" borderId="0" xfId="0" applyFont="1" applyFill="1" applyAlignment="1">
      <alignment horizontal="right"/>
    </xf>
    <xf numFmtId="1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4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7" fontId="0" fillId="0" borderId="0" xfId="0" applyNumberFormat="1" applyFont="1" applyFill="1" applyAlignment="1">
      <alignment/>
    </xf>
    <xf numFmtId="165" fontId="0" fillId="0" borderId="0" xfId="0" applyNumberForma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center"/>
    </xf>
    <xf numFmtId="14" fontId="1" fillId="0" borderId="0" xfId="0" applyNumberFormat="1" applyFont="1" applyFill="1" applyAlignment="1">
      <alignment horizontal="right"/>
    </xf>
    <xf numFmtId="14" fontId="7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/>
    </xf>
    <xf numFmtId="7" fontId="7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9" fontId="0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right"/>
    </xf>
    <xf numFmtId="49" fontId="1" fillId="0" borderId="0" xfId="0" applyNumberFormat="1" applyFont="1" applyFill="1" applyAlignment="1">
      <alignment horizontal="right"/>
    </xf>
    <xf numFmtId="14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14" fontId="7" fillId="0" borderId="0" xfId="0" applyNumberFormat="1" applyFont="1" applyFill="1" applyAlignment="1">
      <alignment horizontal="right"/>
    </xf>
    <xf numFmtId="165" fontId="7" fillId="0" borderId="0" xfId="0" applyNumberFormat="1" applyFont="1" applyFill="1" applyAlignment="1">
      <alignment horizontal="right"/>
    </xf>
    <xf numFmtId="7" fontId="1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left" vertical="justify"/>
    </xf>
    <xf numFmtId="49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7" fontId="1" fillId="0" borderId="0" xfId="0" applyNumberFormat="1" applyFont="1" applyAlignment="1">
      <alignment/>
    </xf>
    <xf numFmtId="0" fontId="8" fillId="0" borderId="0" xfId="0" applyFont="1" applyFill="1" applyAlignment="1">
      <alignment horizontal="center" vertical="justify"/>
    </xf>
    <xf numFmtId="49" fontId="8" fillId="0" borderId="0" xfId="0" applyNumberFormat="1" applyFont="1" applyFill="1" applyAlignment="1">
      <alignment horizontal="center" vertical="justify"/>
    </xf>
    <xf numFmtId="14" fontId="8" fillId="0" borderId="0" xfId="0" applyNumberFormat="1" applyFont="1" applyFill="1" applyAlignment="1">
      <alignment horizontal="center" vertical="justify"/>
    </xf>
    <xf numFmtId="1" fontId="8" fillId="0" borderId="0" xfId="0" applyNumberFormat="1" applyFont="1" applyFill="1" applyAlignment="1">
      <alignment horizontal="center" vertical="justify"/>
    </xf>
    <xf numFmtId="2" fontId="8" fillId="0" borderId="0" xfId="0" applyNumberFormat="1" applyFont="1" applyFill="1" applyAlignment="1">
      <alignment horizontal="center" vertical="justify"/>
    </xf>
    <xf numFmtId="165" fontId="8" fillId="0" borderId="0" xfId="0" applyNumberFormat="1" applyFont="1" applyFill="1" applyAlignment="1">
      <alignment horizontal="center" vertical="justify"/>
    </xf>
    <xf numFmtId="7" fontId="8" fillId="0" borderId="0" xfId="0" applyNumberFormat="1" applyFont="1" applyFill="1" applyAlignment="1">
      <alignment horizontal="center" vertical="justify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horizontal="right"/>
    </xf>
    <xf numFmtId="14" fontId="9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165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9" fontId="9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right"/>
    </xf>
    <xf numFmtId="14" fontId="10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 horizontal="right"/>
    </xf>
    <xf numFmtId="2" fontId="10" fillId="0" borderId="0" xfId="0" applyNumberFormat="1" applyFont="1" applyFill="1" applyAlignment="1">
      <alignment horizontal="right"/>
    </xf>
    <xf numFmtId="2" fontId="9" fillId="0" borderId="0" xfId="0" applyNumberFormat="1" applyFont="1" applyFill="1" applyAlignment="1">
      <alignment horizontal="right"/>
    </xf>
    <xf numFmtId="165" fontId="9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/>
    </xf>
    <xf numFmtId="7" fontId="10" fillId="0" borderId="0" xfId="0" applyNumberFormat="1" applyFont="1" applyFill="1" applyAlignment="1">
      <alignment/>
    </xf>
    <xf numFmtId="165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left" vertical="justify"/>
    </xf>
    <xf numFmtId="165" fontId="10" fillId="0" borderId="0" xfId="0" applyNumberFormat="1" applyFont="1" applyFill="1" applyAlignment="1">
      <alignment horizontal="right"/>
    </xf>
    <xf numFmtId="7" fontId="9" fillId="0" borderId="0" xfId="0" applyNumberFormat="1" applyFont="1" applyFill="1" applyAlignment="1">
      <alignment/>
    </xf>
    <xf numFmtId="14" fontId="10" fillId="0" borderId="0" xfId="0" applyNumberFormat="1" applyFont="1" applyFill="1" applyAlignment="1">
      <alignment horizontal="right"/>
    </xf>
    <xf numFmtId="49" fontId="9" fillId="0" borderId="0" xfId="0" applyNumberFormat="1" applyFont="1" applyFill="1" applyAlignment="1">
      <alignment horizontal="center" vertical="justify"/>
    </xf>
    <xf numFmtId="2" fontId="9" fillId="0" borderId="0" xfId="0" applyNumberFormat="1" applyFont="1" applyAlignment="1">
      <alignment horizontal="right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right"/>
    </xf>
    <xf numFmtId="14" fontId="11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7" fontId="8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1" fontId="9" fillId="0" borderId="0" xfId="0" applyNumberFormat="1" applyFont="1" applyAlignment="1">
      <alignment/>
    </xf>
    <xf numFmtId="1" fontId="9" fillId="33" borderId="0" xfId="0" applyNumberFormat="1" applyFont="1" applyFill="1" applyAlignment="1">
      <alignment horizontal="right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"/>
  <sheetViews>
    <sheetView zoomScalePageLayoutView="0" workbookViewId="0" topLeftCell="Z1">
      <selection activeCell="AF1" sqref="AF1"/>
    </sheetView>
  </sheetViews>
  <sheetFormatPr defaultColWidth="9.140625" defaultRowHeight="12.75"/>
  <cols>
    <col min="1" max="1" width="8.8515625" style="92" customWidth="1"/>
    <col min="2" max="2" width="9.140625" style="92" customWidth="1"/>
    <col min="3" max="3" width="8.00390625" style="92" customWidth="1"/>
    <col min="4" max="4" width="26.00390625" style="92" customWidth="1"/>
    <col min="5" max="5" width="9.421875" style="100" customWidth="1"/>
    <col min="6" max="6" width="20.00390625" style="92" customWidth="1"/>
    <col min="7" max="7" width="11.421875" style="101" customWidth="1"/>
    <col min="8" max="8" width="10.00390625" style="101" hidden="1" customWidth="1"/>
    <col min="9" max="9" width="11.140625" style="101" customWidth="1"/>
    <col min="10" max="10" width="11.140625" style="94" customWidth="1"/>
    <col min="11" max="11" width="5.140625" style="95" bestFit="1" customWidth="1"/>
    <col min="12" max="12" width="6.140625" style="96" customWidth="1"/>
    <col min="13" max="13" width="7.57421875" style="103" customWidth="1"/>
    <col min="14" max="14" width="10.140625" style="96" customWidth="1"/>
    <col min="15" max="15" width="10.28125" style="96" customWidth="1"/>
    <col min="16" max="16" width="7.57421875" style="103" customWidth="1"/>
    <col min="17" max="17" width="9.421875" style="103" hidden="1" customWidth="1"/>
    <col min="18" max="18" width="9.140625" style="103" hidden="1" customWidth="1"/>
    <col min="19" max="19" width="9.00390625" style="103" hidden="1" customWidth="1"/>
    <col min="20" max="21" width="7.421875" style="103" hidden="1" customWidth="1"/>
    <col min="22" max="22" width="8.7109375" style="103" customWidth="1"/>
    <col min="23" max="24" width="9.00390625" style="103" customWidth="1"/>
    <col min="25" max="25" width="9.140625" style="106" customWidth="1"/>
    <col min="26" max="26" width="7.421875" style="103" customWidth="1"/>
    <col min="27" max="27" width="7.57421875" style="106" customWidth="1"/>
    <col min="28" max="28" width="6.8515625" style="106" customWidth="1"/>
    <col min="29" max="29" width="8.57421875" style="107" customWidth="1"/>
    <col min="30" max="34" width="7.7109375" style="106" customWidth="1"/>
    <col min="35" max="35" width="7.7109375" style="107" customWidth="1"/>
    <col min="36" max="36" width="9.28125" style="103" customWidth="1"/>
    <col min="37" max="37" width="7.421875" style="103" customWidth="1"/>
    <col min="38" max="38" width="8.8515625" style="107" customWidth="1"/>
    <col min="39" max="39" width="9.00390625" style="107" customWidth="1"/>
    <col min="40" max="40" width="9.57421875" style="106" customWidth="1"/>
    <col min="41" max="41" width="9.140625" style="106" customWidth="1"/>
    <col min="42" max="42" width="12.8515625" style="106" customWidth="1"/>
    <col min="43" max="43" width="10.8515625" style="106" customWidth="1"/>
    <col min="44" max="44" width="11.140625" style="106" customWidth="1"/>
    <col min="45" max="45" width="8.00390625" style="106" customWidth="1"/>
    <col min="46" max="46" width="11.57421875" style="106" customWidth="1"/>
    <col min="47" max="47" width="30.00390625" style="92" customWidth="1"/>
    <col min="48" max="48" width="9.57421875" style="92" customWidth="1"/>
    <col min="49" max="49" width="10.57421875" style="92" customWidth="1"/>
    <col min="50" max="50" width="9.57421875" style="96" customWidth="1"/>
    <col min="51" max="51" width="9.57421875" style="92" customWidth="1"/>
    <col min="52" max="52" width="10.421875" style="92" customWidth="1"/>
    <col min="53" max="53" width="13.28125" style="92" customWidth="1"/>
    <col min="54" max="54" width="10.7109375" style="114" customWidth="1"/>
    <col min="55" max="55" width="9.140625" style="96" customWidth="1"/>
    <col min="56" max="56" width="9.140625" style="114" customWidth="1"/>
    <col min="57" max="57" width="10.140625" style="114" customWidth="1"/>
    <col min="58" max="59" width="9.140625" style="96" customWidth="1"/>
    <col min="60" max="62" width="11.00390625" style="92" customWidth="1"/>
    <col min="63" max="63" width="11.140625" style="114" customWidth="1"/>
    <col min="64" max="64" width="10.57421875" style="96" customWidth="1"/>
    <col min="65" max="66" width="10.57421875" style="114" customWidth="1"/>
    <col min="67" max="67" width="10.8515625" style="92" customWidth="1"/>
    <col min="68" max="68" width="11.140625" style="92" customWidth="1"/>
    <col min="69" max="69" width="10.7109375" style="92" customWidth="1"/>
    <col min="70" max="70" width="9.140625" style="92" customWidth="1"/>
    <col min="71" max="71" width="11.57421875" style="114" customWidth="1"/>
    <col min="72" max="72" width="10.8515625" style="92" customWidth="1"/>
    <col min="73" max="73" width="10.00390625" style="92" customWidth="1"/>
    <col min="74" max="74" width="10.7109375" style="92" customWidth="1"/>
    <col min="75" max="75" width="9.140625" style="98" customWidth="1"/>
    <col min="76" max="77" width="9.140625" style="114" customWidth="1"/>
    <col min="78" max="16384" width="9.140625" style="92" customWidth="1"/>
  </cols>
  <sheetData>
    <row r="1" spans="1:77" s="84" customFormat="1" ht="31.5" customHeight="1">
      <c r="A1" s="84" t="s">
        <v>0</v>
      </c>
      <c r="B1" s="84" t="s">
        <v>20</v>
      </c>
      <c r="C1" s="84" t="s">
        <v>40</v>
      </c>
      <c r="D1" s="84" t="s">
        <v>1</v>
      </c>
      <c r="E1" s="85" t="s">
        <v>2</v>
      </c>
      <c r="F1" s="84" t="s">
        <v>3</v>
      </c>
      <c r="G1" s="86" t="s">
        <v>4</v>
      </c>
      <c r="H1" s="86" t="s">
        <v>32</v>
      </c>
      <c r="I1" s="86" t="s">
        <v>31</v>
      </c>
      <c r="J1" s="86" t="s">
        <v>16</v>
      </c>
      <c r="K1" s="85" t="s">
        <v>5</v>
      </c>
      <c r="L1" s="87" t="s">
        <v>6</v>
      </c>
      <c r="M1" s="87" t="s">
        <v>7</v>
      </c>
      <c r="N1" s="87" t="s">
        <v>27</v>
      </c>
      <c r="O1" s="87" t="s">
        <v>28</v>
      </c>
      <c r="P1" s="87" t="s">
        <v>8</v>
      </c>
      <c r="Q1" s="87" t="s">
        <v>26</v>
      </c>
      <c r="R1" s="87" t="s">
        <v>9</v>
      </c>
      <c r="S1" s="87" t="s">
        <v>11</v>
      </c>
      <c r="T1" s="87" t="s">
        <v>21</v>
      </c>
      <c r="U1" s="87" t="s">
        <v>50</v>
      </c>
      <c r="V1" s="87" t="s">
        <v>29</v>
      </c>
      <c r="W1" s="87" t="s">
        <v>30</v>
      </c>
      <c r="X1" s="87" t="s">
        <v>12</v>
      </c>
      <c r="Y1" s="88" t="s">
        <v>10</v>
      </c>
      <c r="Z1" s="87" t="s">
        <v>14</v>
      </c>
      <c r="AA1" s="88" t="s">
        <v>15</v>
      </c>
      <c r="AB1" s="88" t="s">
        <v>13</v>
      </c>
      <c r="AC1" s="89" t="s">
        <v>25</v>
      </c>
      <c r="AD1" s="88" t="s">
        <v>63</v>
      </c>
      <c r="AE1" s="88" t="s">
        <v>19</v>
      </c>
      <c r="AF1" s="88" t="s">
        <v>18</v>
      </c>
      <c r="AG1" s="88" t="s">
        <v>17</v>
      </c>
      <c r="AH1" s="88" t="s">
        <v>240</v>
      </c>
      <c r="AI1" s="89" t="s">
        <v>43</v>
      </c>
      <c r="AJ1" s="87" t="s">
        <v>33</v>
      </c>
      <c r="AK1" s="87" t="s">
        <v>49</v>
      </c>
      <c r="AL1" s="89" t="s">
        <v>22</v>
      </c>
      <c r="AM1" s="89" t="s">
        <v>23</v>
      </c>
      <c r="AN1" s="88" t="s">
        <v>24</v>
      </c>
      <c r="AO1" s="88" t="s">
        <v>36</v>
      </c>
      <c r="AP1" s="88" t="s">
        <v>37</v>
      </c>
      <c r="AQ1" s="88" t="s">
        <v>38</v>
      </c>
      <c r="AR1" s="88" t="s">
        <v>39</v>
      </c>
      <c r="AS1" s="88" t="s">
        <v>44</v>
      </c>
      <c r="AT1" s="88" t="s">
        <v>41</v>
      </c>
      <c r="AU1" s="88" t="s">
        <v>42</v>
      </c>
      <c r="AV1" s="88"/>
      <c r="AW1" s="88"/>
      <c r="AX1" s="87"/>
      <c r="AY1" s="90"/>
      <c r="AZ1" s="90"/>
      <c r="BB1" s="90"/>
      <c r="BC1" s="87"/>
      <c r="BD1" s="90"/>
      <c r="BE1" s="90"/>
      <c r="BF1" s="87"/>
      <c r="BG1" s="90"/>
      <c r="BK1" s="90"/>
      <c r="BL1" s="87"/>
      <c r="BM1" s="90"/>
      <c r="BO1" s="90"/>
      <c r="BP1" s="87"/>
      <c r="BS1" s="90"/>
      <c r="BW1" s="89"/>
      <c r="BX1" s="90"/>
      <c r="BY1" s="90"/>
    </row>
    <row r="2" spans="1:256" s="99" customFormat="1" ht="15">
      <c r="A2" s="92">
        <v>31</v>
      </c>
      <c r="B2" s="92" t="s">
        <v>238</v>
      </c>
      <c r="C2" s="92" t="s">
        <v>58</v>
      </c>
      <c r="D2" s="99" t="s">
        <v>206</v>
      </c>
      <c r="E2" s="100" t="s">
        <v>131</v>
      </c>
      <c r="F2" s="92" t="s">
        <v>207</v>
      </c>
      <c r="G2" s="101">
        <v>42083</v>
      </c>
      <c r="H2" s="101"/>
      <c r="I2" s="101">
        <v>42313</v>
      </c>
      <c r="J2" s="102">
        <v>42424</v>
      </c>
      <c r="K2" s="95" t="s">
        <v>233</v>
      </c>
      <c r="L2" s="96">
        <f aca="true" t="shared" si="0" ref="L2:L48">J2-G2</f>
        <v>341</v>
      </c>
      <c r="M2" s="103">
        <v>774</v>
      </c>
      <c r="N2" s="96">
        <v>794</v>
      </c>
      <c r="O2" s="96">
        <v>810</v>
      </c>
      <c r="P2" s="103">
        <f aca="true" t="shared" si="1" ref="P2:P48">AVERAGE(N2:O2)</f>
        <v>802</v>
      </c>
      <c r="Q2" s="104"/>
      <c r="R2" s="103"/>
      <c r="S2" s="104"/>
      <c r="T2" s="104"/>
      <c r="U2" s="104"/>
      <c r="V2" s="129">
        <v>1200</v>
      </c>
      <c r="W2" s="103">
        <v>1220</v>
      </c>
      <c r="X2" s="104">
        <f aca="true" t="shared" si="2" ref="X2:X48">(V2+W2)/2</f>
        <v>1210</v>
      </c>
      <c r="Y2" s="105">
        <f aca="true" t="shared" si="3" ref="Y2:Y48">(X2/L2)</f>
        <v>3.5483870967741935</v>
      </c>
      <c r="Z2" s="104">
        <f aca="true" t="shared" si="4" ref="Z2:Z48">(X2-P2)</f>
        <v>408</v>
      </c>
      <c r="AA2" s="106">
        <f aca="true" t="shared" si="5" ref="AA2:AA48">(Z2/112)</f>
        <v>3.642857142857143</v>
      </c>
      <c r="AB2" s="105">
        <v>52</v>
      </c>
      <c r="AC2" s="107">
        <f aca="true" t="shared" si="6" ref="AC2:AC26">-11.548+0.4878*(AB2)-0.0289*(L2)+0.00001947*(L2*L2)+0.0000334*(AB3*L2)</f>
        <v>6.796161070000002</v>
      </c>
      <c r="AD2" s="117">
        <v>12.5032</v>
      </c>
      <c r="AE2" s="106">
        <f aca="true" t="shared" si="7" ref="AE2:AE48">AD2/X2*100</f>
        <v>1.0333223140495869</v>
      </c>
      <c r="AF2" s="117">
        <v>0.252289</v>
      </c>
      <c r="AG2" s="117">
        <v>3.70245</v>
      </c>
      <c r="AH2" s="117">
        <v>0.300805</v>
      </c>
      <c r="AI2" s="107">
        <v>33</v>
      </c>
      <c r="AJ2" s="104">
        <v>4</v>
      </c>
      <c r="AK2" s="104">
        <v>7</v>
      </c>
      <c r="AL2" s="107">
        <v>15.5</v>
      </c>
      <c r="AM2" s="107">
        <v>12</v>
      </c>
      <c r="AN2" s="106">
        <f aca="true" t="shared" si="8" ref="AN2:AN48">(AL2*AM2)</f>
        <v>186</v>
      </c>
      <c r="AO2" s="106">
        <f aca="true" t="shared" si="9" ref="AO2:AO48">(AA2/3.597)*100</f>
        <v>101.27487191707377</v>
      </c>
      <c r="AP2" s="105">
        <f aca="true" t="shared" si="10" ref="AP2:AP48">(AE2/1.1)*100</f>
        <v>93.93839218632607</v>
      </c>
      <c r="AQ2" s="106">
        <f aca="true" t="shared" si="11" ref="AQ2:AQ48">(Y2/2.902)*100</f>
        <v>122.27384895844911</v>
      </c>
      <c r="AR2" s="105">
        <f aca="true" t="shared" si="12" ref="AR2:AR48">(AG2/3.486)*100</f>
        <v>106.2091222030981</v>
      </c>
      <c r="AS2" s="106">
        <f aca="true" t="shared" si="13" ref="AS2:AS48">(AI2/33.745)*100</f>
        <v>97.7922655208179</v>
      </c>
      <c r="AT2" s="106">
        <f aca="true" t="shared" si="14" ref="AT2:AT33">(AO2*0.3)+(AP2*0.2)+(AQ2*0.2)+(AR2*0.2)+(AS2*0.1)</f>
        <v>104.64596079677858</v>
      </c>
      <c r="AU2" s="92"/>
      <c r="AV2" s="92"/>
      <c r="AW2" s="92"/>
      <c r="AX2" s="108"/>
      <c r="AY2" s="109"/>
      <c r="AZ2" s="109"/>
      <c r="BA2" s="109"/>
      <c r="BB2" s="109"/>
      <c r="BC2" s="108"/>
      <c r="BD2" s="109"/>
      <c r="BE2" s="109"/>
      <c r="BF2" s="96"/>
      <c r="BG2" s="109"/>
      <c r="BH2" s="109"/>
      <c r="BI2" s="109"/>
      <c r="BJ2" s="109"/>
      <c r="BK2" s="109"/>
      <c r="BL2" s="108"/>
      <c r="BM2" s="109"/>
      <c r="BN2" s="109"/>
      <c r="BO2" s="109"/>
      <c r="BP2" s="108"/>
      <c r="BQ2" s="109"/>
      <c r="BR2" s="108"/>
      <c r="BS2" s="109"/>
      <c r="BT2" s="109"/>
      <c r="BU2" s="109"/>
      <c r="BV2" s="109"/>
      <c r="BW2" s="110"/>
      <c r="BX2" s="109"/>
      <c r="BY2" s="109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  <c r="IR2" s="92"/>
      <c r="IS2" s="92"/>
      <c r="IT2" s="92"/>
      <c r="IU2" s="92"/>
      <c r="IV2" s="92"/>
    </row>
    <row r="3" spans="1:256" ht="15.75">
      <c r="A3" s="92">
        <v>21</v>
      </c>
      <c r="B3" s="92" t="s">
        <v>238</v>
      </c>
      <c r="C3" s="92" t="s">
        <v>58</v>
      </c>
      <c r="D3" s="92" t="s">
        <v>196</v>
      </c>
      <c r="E3" s="100" t="s">
        <v>122</v>
      </c>
      <c r="F3" s="92" t="s">
        <v>60</v>
      </c>
      <c r="G3" s="101">
        <v>42080</v>
      </c>
      <c r="I3" s="101">
        <v>42313</v>
      </c>
      <c r="J3" s="102">
        <v>42424</v>
      </c>
      <c r="K3" s="112" t="s">
        <v>214</v>
      </c>
      <c r="L3" s="96">
        <f t="shared" si="0"/>
        <v>344</v>
      </c>
      <c r="M3" s="103">
        <v>602</v>
      </c>
      <c r="N3" s="96">
        <v>644</v>
      </c>
      <c r="O3" s="96">
        <v>638</v>
      </c>
      <c r="P3" s="103">
        <f t="shared" si="1"/>
        <v>641</v>
      </c>
      <c r="Q3" s="104"/>
      <c r="S3" s="104"/>
      <c r="T3" s="104"/>
      <c r="U3" s="104"/>
      <c r="V3" s="129">
        <v>1175</v>
      </c>
      <c r="W3" s="103">
        <v>1210</v>
      </c>
      <c r="X3" s="104">
        <f t="shared" si="2"/>
        <v>1192.5</v>
      </c>
      <c r="Y3" s="105">
        <f t="shared" si="3"/>
        <v>3.4665697674418605</v>
      </c>
      <c r="Z3" s="104">
        <f t="shared" si="4"/>
        <v>551.5</v>
      </c>
      <c r="AA3" s="106">
        <f t="shared" si="5"/>
        <v>4.924107142857143</v>
      </c>
      <c r="AB3" s="106">
        <v>50</v>
      </c>
      <c r="AC3" s="107">
        <f t="shared" si="6"/>
        <v>5.767392320000002</v>
      </c>
      <c r="AD3" s="117">
        <v>12.4604</v>
      </c>
      <c r="AE3" s="106">
        <f t="shared" si="7"/>
        <v>1.0448972746331238</v>
      </c>
      <c r="AF3" s="117">
        <v>0.233959</v>
      </c>
      <c r="AG3" s="117">
        <v>2.89146</v>
      </c>
      <c r="AH3" s="117">
        <v>0.353888</v>
      </c>
      <c r="AI3" s="107">
        <v>39</v>
      </c>
      <c r="AJ3" s="104">
        <v>3</v>
      </c>
      <c r="AK3" s="104">
        <v>8</v>
      </c>
      <c r="AL3" s="107">
        <v>15</v>
      </c>
      <c r="AM3" s="107">
        <v>12</v>
      </c>
      <c r="AN3" s="106">
        <f t="shared" si="8"/>
        <v>180</v>
      </c>
      <c r="AO3" s="106">
        <f t="shared" si="9"/>
        <v>136.89483299575045</v>
      </c>
      <c r="AP3" s="105">
        <f t="shared" si="10"/>
        <v>94.99066133028397</v>
      </c>
      <c r="AQ3" s="106">
        <f t="shared" si="11"/>
        <v>119.45450611446797</v>
      </c>
      <c r="AR3" s="105">
        <f t="shared" si="12"/>
        <v>82.94492254733218</v>
      </c>
      <c r="AS3" s="106">
        <f t="shared" si="13"/>
        <v>115.57267743369388</v>
      </c>
      <c r="AT3" s="106">
        <f t="shared" si="14"/>
        <v>112.10373564051136</v>
      </c>
      <c r="AU3" s="118" t="s">
        <v>246</v>
      </c>
      <c r="AX3" s="108"/>
      <c r="AY3" s="109"/>
      <c r="AZ3" s="109"/>
      <c r="BA3" s="109"/>
      <c r="BB3" s="109"/>
      <c r="BC3" s="108"/>
      <c r="BD3" s="109"/>
      <c r="BE3" s="109"/>
      <c r="BG3" s="109"/>
      <c r="BH3" s="109"/>
      <c r="BI3" s="109"/>
      <c r="BJ3" s="109"/>
      <c r="BK3" s="109"/>
      <c r="BL3" s="108"/>
      <c r="BM3" s="109"/>
      <c r="BN3" s="109"/>
      <c r="BO3" s="109"/>
      <c r="BP3" s="108"/>
      <c r="BQ3" s="109"/>
      <c r="BR3" s="108"/>
      <c r="BS3" s="109"/>
      <c r="BT3" s="109"/>
      <c r="BU3" s="109"/>
      <c r="BV3" s="109"/>
      <c r="BW3" s="110"/>
      <c r="BX3" s="109"/>
      <c r="BY3" s="10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  <c r="IT3" s="99"/>
      <c r="IU3" s="99"/>
      <c r="IV3" s="99"/>
    </row>
    <row r="4" spans="1:77" s="99" customFormat="1" ht="15.75">
      <c r="A4" s="92">
        <v>44</v>
      </c>
      <c r="B4" s="92" t="s">
        <v>238</v>
      </c>
      <c r="C4" s="92" t="s">
        <v>58</v>
      </c>
      <c r="D4" s="99" t="s">
        <v>199</v>
      </c>
      <c r="E4" s="100" t="s">
        <v>142</v>
      </c>
      <c r="F4" s="92" t="s">
        <v>60</v>
      </c>
      <c r="G4" s="101">
        <v>42114</v>
      </c>
      <c r="H4" s="101"/>
      <c r="I4" s="101">
        <v>42313</v>
      </c>
      <c r="J4" s="102">
        <v>42424</v>
      </c>
      <c r="K4" s="95" t="s">
        <v>223</v>
      </c>
      <c r="L4" s="96">
        <f t="shared" si="0"/>
        <v>310</v>
      </c>
      <c r="M4" s="103" t="s">
        <v>181</v>
      </c>
      <c r="N4" s="96">
        <v>460</v>
      </c>
      <c r="O4" s="96">
        <v>454</v>
      </c>
      <c r="P4" s="103">
        <f t="shared" si="1"/>
        <v>457</v>
      </c>
      <c r="Q4" s="104"/>
      <c r="R4" s="103"/>
      <c r="S4" s="104"/>
      <c r="T4" s="104"/>
      <c r="U4" s="104"/>
      <c r="V4" s="104">
        <v>934</v>
      </c>
      <c r="W4" s="103">
        <v>948</v>
      </c>
      <c r="X4" s="104">
        <f t="shared" si="2"/>
        <v>941</v>
      </c>
      <c r="Y4" s="105">
        <f t="shared" si="3"/>
        <v>3.035483870967742</v>
      </c>
      <c r="Z4" s="104">
        <f t="shared" si="4"/>
        <v>484</v>
      </c>
      <c r="AA4" s="106">
        <f t="shared" si="5"/>
        <v>4.321428571428571</v>
      </c>
      <c r="AB4" s="106">
        <v>49</v>
      </c>
      <c r="AC4" s="107">
        <f t="shared" si="6"/>
        <v>5.7839670000000005</v>
      </c>
      <c r="AD4" s="117">
        <v>9.89314</v>
      </c>
      <c r="AE4" s="106">
        <f t="shared" si="7"/>
        <v>1.0513432518597239</v>
      </c>
      <c r="AF4" s="117">
        <v>0.231314</v>
      </c>
      <c r="AG4" s="117">
        <v>3.45901</v>
      </c>
      <c r="AH4" s="117">
        <v>0.265416</v>
      </c>
      <c r="AI4" s="113">
        <v>35</v>
      </c>
      <c r="AJ4" s="104">
        <v>4</v>
      </c>
      <c r="AK4" s="104">
        <v>7</v>
      </c>
      <c r="AL4" s="113">
        <v>15</v>
      </c>
      <c r="AM4" s="113">
        <v>11</v>
      </c>
      <c r="AN4" s="106">
        <f t="shared" si="8"/>
        <v>165</v>
      </c>
      <c r="AO4" s="106">
        <f t="shared" si="9"/>
        <v>120.1397990388816</v>
      </c>
      <c r="AP4" s="105">
        <f t="shared" si="10"/>
        <v>95.57665925997489</v>
      </c>
      <c r="AQ4" s="106">
        <f t="shared" si="11"/>
        <v>104.59971988172785</v>
      </c>
      <c r="AR4" s="105">
        <f t="shared" si="12"/>
        <v>99.2257601835915</v>
      </c>
      <c r="AS4" s="106">
        <f t="shared" si="13"/>
        <v>103.71906949177657</v>
      </c>
      <c r="AT4" s="106">
        <f t="shared" si="14"/>
        <v>106.29427452590099</v>
      </c>
      <c r="AU4" s="118" t="s">
        <v>247</v>
      </c>
      <c r="AV4" s="92"/>
      <c r="AW4" s="92"/>
      <c r="AX4" s="108"/>
      <c r="AY4" s="109"/>
      <c r="AZ4" s="109"/>
      <c r="BA4" s="109"/>
      <c r="BB4" s="109"/>
      <c r="BC4" s="108"/>
      <c r="BD4" s="109"/>
      <c r="BE4" s="109"/>
      <c r="BF4" s="96"/>
      <c r="BG4" s="109"/>
      <c r="BH4" s="109"/>
      <c r="BI4" s="109"/>
      <c r="BJ4" s="109"/>
      <c r="BK4" s="109"/>
      <c r="BL4" s="108"/>
      <c r="BM4" s="109"/>
      <c r="BN4" s="109"/>
      <c r="BO4" s="109"/>
      <c r="BP4" s="108"/>
      <c r="BQ4" s="109"/>
      <c r="BR4" s="108"/>
      <c r="BS4" s="109"/>
      <c r="BT4" s="109"/>
      <c r="BU4" s="109"/>
      <c r="BV4" s="109"/>
      <c r="BW4" s="110"/>
      <c r="BX4" s="109"/>
      <c r="BY4" s="109"/>
    </row>
    <row r="5" spans="1:77" ht="15">
      <c r="A5" s="92">
        <v>43</v>
      </c>
      <c r="B5" s="92" t="s">
        <v>238</v>
      </c>
      <c r="C5" s="92" t="s">
        <v>58</v>
      </c>
      <c r="D5" s="99" t="s">
        <v>219</v>
      </c>
      <c r="E5" s="100" t="s">
        <v>141</v>
      </c>
      <c r="F5" s="92" t="s">
        <v>60</v>
      </c>
      <c r="G5" s="101">
        <v>42055</v>
      </c>
      <c r="I5" s="101">
        <v>42313</v>
      </c>
      <c r="J5" s="102">
        <v>42424</v>
      </c>
      <c r="K5" s="95" t="s">
        <v>222</v>
      </c>
      <c r="L5" s="96">
        <f t="shared" si="0"/>
        <v>369</v>
      </c>
      <c r="M5" s="103" t="s">
        <v>180</v>
      </c>
      <c r="N5" s="96">
        <v>608</v>
      </c>
      <c r="O5" s="96">
        <v>594</v>
      </c>
      <c r="P5" s="103">
        <f t="shared" si="1"/>
        <v>601</v>
      </c>
      <c r="Q5" s="104"/>
      <c r="S5" s="104"/>
      <c r="T5" s="104"/>
      <c r="U5" s="104"/>
      <c r="V5" s="104">
        <v>1100</v>
      </c>
      <c r="W5" s="103">
        <v>1095</v>
      </c>
      <c r="X5" s="104">
        <f t="shared" si="2"/>
        <v>1097.5</v>
      </c>
      <c r="Y5" s="105">
        <f t="shared" si="3"/>
        <v>2.9742547425474255</v>
      </c>
      <c r="Z5" s="104">
        <f t="shared" si="4"/>
        <v>496.5</v>
      </c>
      <c r="AA5" s="106">
        <f t="shared" si="5"/>
        <v>4.433035714285714</v>
      </c>
      <c r="AB5" s="106">
        <v>50</v>
      </c>
      <c r="AC5" s="107">
        <f t="shared" si="6"/>
        <v>5.4451846700000015</v>
      </c>
      <c r="AD5" s="117">
        <v>10.8519</v>
      </c>
      <c r="AE5" s="106">
        <f t="shared" si="7"/>
        <v>0.9887835990888383</v>
      </c>
      <c r="AF5" s="117">
        <v>0.295307</v>
      </c>
      <c r="AG5" s="117">
        <v>3.50856</v>
      </c>
      <c r="AH5" s="117">
        <v>0.512772</v>
      </c>
      <c r="AI5" s="107">
        <v>35</v>
      </c>
      <c r="AJ5" s="104">
        <v>3</v>
      </c>
      <c r="AK5" s="104">
        <v>7</v>
      </c>
      <c r="AL5" s="107">
        <v>15</v>
      </c>
      <c r="AM5" s="107">
        <v>12</v>
      </c>
      <c r="AN5" s="106">
        <f t="shared" si="8"/>
        <v>180</v>
      </c>
      <c r="AO5" s="106">
        <f t="shared" si="9"/>
        <v>123.24258310496843</v>
      </c>
      <c r="AP5" s="105">
        <f t="shared" si="10"/>
        <v>89.8894180989853</v>
      </c>
      <c r="AQ5" s="106">
        <f t="shared" si="11"/>
        <v>102.48982572527309</v>
      </c>
      <c r="AR5" s="105">
        <f t="shared" si="12"/>
        <v>100.64716006884682</v>
      </c>
      <c r="AS5" s="106">
        <f t="shared" si="13"/>
        <v>103.71906949177657</v>
      </c>
      <c r="AT5" s="106">
        <f t="shared" si="14"/>
        <v>105.94996265928923</v>
      </c>
      <c r="AX5" s="108"/>
      <c r="AY5" s="109"/>
      <c r="AZ5" s="109"/>
      <c r="BA5" s="109"/>
      <c r="BB5" s="109"/>
      <c r="BC5" s="108"/>
      <c r="BD5" s="109"/>
      <c r="BE5" s="109"/>
      <c r="BF5" s="108"/>
      <c r="BG5" s="109"/>
      <c r="BH5" s="109"/>
      <c r="BI5" s="109"/>
      <c r="BJ5" s="109"/>
      <c r="BK5" s="109"/>
      <c r="BL5" s="108"/>
      <c r="BM5" s="109"/>
      <c r="BN5" s="109"/>
      <c r="BO5" s="109"/>
      <c r="BP5" s="108"/>
      <c r="BQ5" s="109"/>
      <c r="BR5" s="108"/>
      <c r="BS5" s="109"/>
      <c r="BT5" s="109"/>
      <c r="BU5" s="109"/>
      <c r="BV5" s="109"/>
      <c r="BW5" s="110"/>
      <c r="BX5" s="109"/>
      <c r="BY5" s="109"/>
    </row>
    <row r="6" spans="1:77" ht="15">
      <c r="A6" s="92">
        <v>23</v>
      </c>
      <c r="B6" s="92" t="s">
        <v>238</v>
      </c>
      <c r="C6" s="92" t="s">
        <v>58</v>
      </c>
      <c r="D6" s="92" t="s">
        <v>196</v>
      </c>
      <c r="E6" s="100" t="s">
        <v>124</v>
      </c>
      <c r="F6" s="92" t="s">
        <v>60</v>
      </c>
      <c r="G6" s="101">
        <v>42064</v>
      </c>
      <c r="I6" s="101">
        <v>42313</v>
      </c>
      <c r="J6" s="102">
        <v>42424</v>
      </c>
      <c r="K6" s="95" t="s">
        <v>214</v>
      </c>
      <c r="L6" s="96">
        <f t="shared" si="0"/>
        <v>360</v>
      </c>
      <c r="M6" s="103">
        <v>602</v>
      </c>
      <c r="N6" s="96">
        <v>586</v>
      </c>
      <c r="O6" s="96">
        <v>572</v>
      </c>
      <c r="P6" s="103">
        <f t="shared" si="1"/>
        <v>579</v>
      </c>
      <c r="Q6" s="104"/>
      <c r="S6" s="104"/>
      <c r="T6" s="104"/>
      <c r="U6" s="104"/>
      <c r="V6" s="129">
        <v>1035</v>
      </c>
      <c r="W6" s="103">
        <v>1030</v>
      </c>
      <c r="X6" s="104">
        <f t="shared" si="2"/>
        <v>1032.5</v>
      </c>
      <c r="Y6" s="105">
        <f t="shared" si="3"/>
        <v>2.8680555555555554</v>
      </c>
      <c r="Z6" s="104">
        <f t="shared" si="4"/>
        <v>453.5</v>
      </c>
      <c r="AA6" s="106">
        <f t="shared" si="5"/>
        <v>4.049107142857143</v>
      </c>
      <c r="AB6" s="106">
        <v>50</v>
      </c>
      <c r="AC6" s="107">
        <f t="shared" si="6"/>
        <v>5.562512000000002</v>
      </c>
      <c r="AD6" s="117">
        <v>11.3638</v>
      </c>
      <c r="AE6" s="106">
        <f t="shared" si="7"/>
        <v>1.1006101694915253</v>
      </c>
      <c r="AF6" s="117">
        <v>0.278363</v>
      </c>
      <c r="AG6" s="117">
        <v>3.54933</v>
      </c>
      <c r="AH6" s="117">
        <v>0.423568</v>
      </c>
      <c r="AI6" s="107">
        <v>32.5</v>
      </c>
      <c r="AJ6" s="104">
        <v>2</v>
      </c>
      <c r="AK6" s="104">
        <v>7</v>
      </c>
      <c r="AL6" s="107">
        <v>14</v>
      </c>
      <c r="AM6" s="107">
        <v>11</v>
      </c>
      <c r="AN6" s="106">
        <f t="shared" si="8"/>
        <v>154</v>
      </c>
      <c r="AO6" s="106">
        <f t="shared" si="9"/>
        <v>112.56900591762977</v>
      </c>
      <c r="AP6" s="105">
        <f t="shared" si="10"/>
        <v>100.05546995377503</v>
      </c>
      <c r="AQ6" s="106">
        <f t="shared" si="11"/>
        <v>98.83030859943332</v>
      </c>
      <c r="AR6" s="105">
        <f t="shared" si="12"/>
        <v>101.81669535283993</v>
      </c>
      <c r="AS6" s="106">
        <f t="shared" si="13"/>
        <v>96.31056452807825</v>
      </c>
      <c r="AT6" s="106">
        <f t="shared" si="14"/>
        <v>103.5422530093064</v>
      </c>
      <c r="AX6" s="108"/>
      <c r="AY6" s="109"/>
      <c r="AZ6" s="109"/>
      <c r="BA6" s="109"/>
      <c r="BB6" s="109"/>
      <c r="BC6" s="108"/>
      <c r="BD6" s="109"/>
      <c r="BE6" s="109"/>
      <c r="BF6" s="108"/>
      <c r="BG6" s="109"/>
      <c r="BH6" s="109"/>
      <c r="BI6" s="109"/>
      <c r="BJ6" s="109"/>
      <c r="BK6" s="109"/>
      <c r="BL6" s="108"/>
      <c r="BM6" s="109"/>
      <c r="BN6" s="109"/>
      <c r="BO6" s="109"/>
      <c r="BP6" s="108"/>
      <c r="BQ6" s="109"/>
      <c r="BR6" s="108"/>
      <c r="BS6" s="109"/>
      <c r="BT6" s="109"/>
      <c r="BU6" s="109"/>
      <c r="BV6" s="109"/>
      <c r="BW6" s="110"/>
      <c r="BX6" s="109"/>
      <c r="BY6" s="109"/>
    </row>
    <row r="7" spans="1:256" s="99" customFormat="1" ht="15">
      <c r="A7" s="92">
        <v>22</v>
      </c>
      <c r="B7" s="92" t="s">
        <v>238</v>
      </c>
      <c r="C7" s="92" t="s">
        <v>58</v>
      </c>
      <c r="D7" s="92" t="s">
        <v>196</v>
      </c>
      <c r="E7" s="100" t="s">
        <v>123</v>
      </c>
      <c r="F7" s="92" t="s">
        <v>60</v>
      </c>
      <c r="G7" s="101">
        <v>42104</v>
      </c>
      <c r="H7" s="101"/>
      <c r="I7" s="101">
        <v>42313</v>
      </c>
      <c r="J7" s="102">
        <v>42424</v>
      </c>
      <c r="K7" s="112" t="s">
        <v>214</v>
      </c>
      <c r="L7" s="96">
        <f t="shared" si="0"/>
        <v>320</v>
      </c>
      <c r="M7" s="103">
        <v>546</v>
      </c>
      <c r="N7" s="96">
        <v>550</v>
      </c>
      <c r="O7" s="96">
        <v>550</v>
      </c>
      <c r="P7" s="103">
        <f t="shared" si="1"/>
        <v>550</v>
      </c>
      <c r="Q7" s="104"/>
      <c r="R7" s="103"/>
      <c r="S7" s="104"/>
      <c r="T7" s="104"/>
      <c r="U7" s="104"/>
      <c r="V7" s="129">
        <v>966</v>
      </c>
      <c r="W7" s="104">
        <v>980</v>
      </c>
      <c r="X7" s="104">
        <f t="shared" si="2"/>
        <v>973</v>
      </c>
      <c r="Y7" s="105">
        <f t="shared" si="3"/>
        <v>3.040625</v>
      </c>
      <c r="Z7" s="104">
        <f t="shared" si="4"/>
        <v>423</v>
      </c>
      <c r="AA7" s="106">
        <f t="shared" si="5"/>
        <v>3.7767857142857144</v>
      </c>
      <c r="AB7" s="106">
        <v>50</v>
      </c>
      <c r="AC7" s="107">
        <f t="shared" si="6"/>
        <v>6.111440000000001</v>
      </c>
      <c r="AD7" s="117">
        <v>10.9713</v>
      </c>
      <c r="AE7" s="106">
        <f t="shared" si="7"/>
        <v>1.127574511819116</v>
      </c>
      <c r="AF7" s="117">
        <v>0.198607</v>
      </c>
      <c r="AG7" s="117">
        <v>3.17907</v>
      </c>
      <c r="AH7" s="117">
        <v>0.284027</v>
      </c>
      <c r="AI7" s="107">
        <v>33</v>
      </c>
      <c r="AJ7" s="104">
        <v>3</v>
      </c>
      <c r="AK7" s="104">
        <v>7</v>
      </c>
      <c r="AL7" s="107">
        <v>13</v>
      </c>
      <c r="AM7" s="107">
        <v>12</v>
      </c>
      <c r="AN7" s="106">
        <f t="shared" si="8"/>
        <v>156</v>
      </c>
      <c r="AO7" s="106">
        <f t="shared" si="9"/>
        <v>104.99821279637793</v>
      </c>
      <c r="AP7" s="105">
        <f t="shared" si="10"/>
        <v>102.50677380173781</v>
      </c>
      <c r="AQ7" s="106">
        <f t="shared" si="11"/>
        <v>104.77687801516196</v>
      </c>
      <c r="AR7" s="105">
        <f t="shared" si="12"/>
        <v>91.19535283993115</v>
      </c>
      <c r="AS7" s="106">
        <f t="shared" si="13"/>
        <v>97.7922655208179</v>
      </c>
      <c r="AT7" s="106">
        <f t="shared" si="14"/>
        <v>100.97449132236136</v>
      </c>
      <c r="AU7" s="92"/>
      <c r="AV7" s="92"/>
      <c r="AW7" s="92"/>
      <c r="AX7" s="108"/>
      <c r="AY7" s="109"/>
      <c r="AZ7" s="109"/>
      <c r="BA7" s="109"/>
      <c r="BB7" s="109"/>
      <c r="BC7" s="108"/>
      <c r="BD7" s="109"/>
      <c r="BE7" s="109"/>
      <c r="BF7" s="96"/>
      <c r="BG7" s="109"/>
      <c r="BH7" s="109"/>
      <c r="BI7" s="109"/>
      <c r="BJ7" s="109"/>
      <c r="BK7" s="109"/>
      <c r="BL7" s="108"/>
      <c r="BM7" s="109"/>
      <c r="BN7" s="109"/>
      <c r="BO7" s="109"/>
      <c r="BP7" s="108"/>
      <c r="BQ7" s="109"/>
      <c r="BR7" s="108"/>
      <c r="BS7" s="109"/>
      <c r="BT7" s="109"/>
      <c r="BU7" s="109"/>
      <c r="BV7" s="109"/>
      <c r="BW7" s="110"/>
      <c r="BX7" s="109"/>
      <c r="BY7" s="109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  <c r="IT7" s="92"/>
      <c r="IU7" s="92"/>
      <c r="IV7" s="92"/>
    </row>
    <row r="8" spans="1:77" ht="15">
      <c r="A8" s="92">
        <v>41</v>
      </c>
      <c r="B8" s="92" t="s">
        <v>238</v>
      </c>
      <c r="C8" s="92" t="s">
        <v>58</v>
      </c>
      <c r="D8" s="99" t="s">
        <v>219</v>
      </c>
      <c r="E8" s="100" t="s">
        <v>139</v>
      </c>
      <c r="F8" s="92" t="s">
        <v>60</v>
      </c>
      <c r="G8" s="101">
        <v>42061</v>
      </c>
      <c r="I8" s="101">
        <v>42313</v>
      </c>
      <c r="J8" s="102">
        <v>42424</v>
      </c>
      <c r="K8" s="95" t="s">
        <v>222</v>
      </c>
      <c r="L8" s="96">
        <f t="shared" si="0"/>
        <v>363</v>
      </c>
      <c r="M8" s="103" t="s">
        <v>178</v>
      </c>
      <c r="N8" s="96">
        <v>676</v>
      </c>
      <c r="O8" s="96">
        <v>678</v>
      </c>
      <c r="P8" s="103">
        <f t="shared" si="1"/>
        <v>677</v>
      </c>
      <c r="Q8" s="104"/>
      <c r="S8" s="104"/>
      <c r="T8" s="104"/>
      <c r="U8" s="104"/>
      <c r="V8" s="104">
        <v>1060</v>
      </c>
      <c r="W8" s="103">
        <v>1070</v>
      </c>
      <c r="X8" s="104">
        <f t="shared" si="2"/>
        <v>1065</v>
      </c>
      <c r="Y8" s="105">
        <f t="shared" si="3"/>
        <v>2.9338842975206614</v>
      </c>
      <c r="Z8" s="104">
        <f t="shared" si="4"/>
        <v>388</v>
      </c>
      <c r="AA8" s="106">
        <f t="shared" si="5"/>
        <v>3.4642857142857144</v>
      </c>
      <c r="AB8" s="106">
        <v>49</v>
      </c>
      <c r="AC8" s="107">
        <f t="shared" si="6"/>
        <v>5.071625030000001</v>
      </c>
      <c r="AD8" s="117">
        <v>10.8374</v>
      </c>
      <c r="AE8" s="106">
        <f t="shared" si="7"/>
        <v>1.0175962441314554</v>
      </c>
      <c r="AF8" s="117">
        <v>0.295907</v>
      </c>
      <c r="AG8" s="117">
        <v>3.1608</v>
      </c>
      <c r="AH8" s="117">
        <v>0.478293</v>
      </c>
      <c r="AI8" s="107">
        <v>38</v>
      </c>
      <c r="AJ8" s="104">
        <v>4</v>
      </c>
      <c r="AK8" s="104">
        <v>8</v>
      </c>
      <c r="AL8" s="107">
        <v>15</v>
      </c>
      <c r="AM8" s="107">
        <v>11</v>
      </c>
      <c r="AN8" s="106">
        <f t="shared" si="8"/>
        <v>165</v>
      </c>
      <c r="AO8" s="106">
        <f t="shared" si="9"/>
        <v>96.31041741133485</v>
      </c>
      <c r="AP8" s="105">
        <f t="shared" si="10"/>
        <v>92.50874946649594</v>
      </c>
      <c r="AQ8" s="106">
        <f t="shared" si="11"/>
        <v>101.09870081049831</v>
      </c>
      <c r="AR8" s="105">
        <f t="shared" si="12"/>
        <v>90.67125645438898</v>
      </c>
      <c r="AS8" s="106">
        <f t="shared" si="13"/>
        <v>112.60927544821455</v>
      </c>
      <c r="AT8" s="106">
        <f t="shared" si="14"/>
        <v>97.00979411449856</v>
      </c>
      <c r="AX8" s="108"/>
      <c r="AY8" s="109"/>
      <c r="AZ8" s="109"/>
      <c r="BA8" s="109"/>
      <c r="BB8" s="109"/>
      <c r="BC8" s="108"/>
      <c r="BD8" s="109"/>
      <c r="BE8" s="109"/>
      <c r="BF8" s="108"/>
      <c r="BG8" s="109"/>
      <c r="BH8" s="109"/>
      <c r="BI8" s="109"/>
      <c r="BJ8" s="109"/>
      <c r="BK8" s="109"/>
      <c r="BL8" s="108"/>
      <c r="BM8" s="109"/>
      <c r="BN8" s="109"/>
      <c r="BO8" s="109"/>
      <c r="BP8" s="108"/>
      <c r="BQ8" s="109"/>
      <c r="BR8" s="108"/>
      <c r="BS8" s="109"/>
      <c r="BT8" s="109"/>
      <c r="BU8" s="109"/>
      <c r="BV8" s="109"/>
      <c r="BW8" s="110"/>
      <c r="BX8" s="109"/>
      <c r="BY8" s="109"/>
    </row>
    <row r="9" spans="1:256" s="99" customFormat="1" ht="15">
      <c r="A9" s="92">
        <v>32</v>
      </c>
      <c r="B9" s="92" t="s">
        <v>238</v>
      </c>
      <c r="C9" s="92" t="s">
        <v>58</v>
      </c>
      <c r="D9" s="99" t="s">
        <v>69</v>
      </c>
      <c r="E9" s="116" t="s">
        <v>205</v>
      </c>
      <c r="F9" s="92" t="s">
        <v>60</v>
      </c>
      <c r="G9" s="101">
        <v>42033</v>
      </c>
      <c r="H9" s="101"/>
      <c r="I9" s="101">
        <v>42313</v>
      </c>
      <c r="J9" s="102">
        <v>42424</v>
      </c>
      <c r="K9" s="95" t="s">
        <v>218</v>
      </c>
      <c r="L9" s="96">
        <f t="shared" si="0"/>
        <v>391</v>
      </c>
      <c r="M9" s="103">
        <v>826</v>
      </c>
      <c r="N9" s="96">
        <v>828</v>
      </c>
      <c r="O9" s="96">
        <v>830</v>
      </c>
      <c r="P9" s="103">
        <f t="shared" si="1"/>
        <v>829</v>
      </c>
      <c r="Q9" s="104"/>
      <c r="R9" s="103"/>
      <c r="S9" s="104"/>
      <c r="T9" s="104"/>
      <c r="U9" s="104"/>
      <c r="V9" s="129">
        <v>1120</v>
      </c>
      <c r="W9" s="104">
        <v>1150</v>
      </c>
      <c r="X9" s="104">
        <f t="shared" si="2"/>
        <v>1135</v>
      </c>
      <c r="Y9" s="105">
        <f t="shared" si="3"/>
        <v>2.9028132992327365</v>
      </c>
      <c r="Z9" s="104">
        <f t="shared" si="4"/>
        <v>306</v>
      </c>
      <c r="AA9" s="106">
        <f t="shared" si="5"/>
        <v>2.732142857142857</v>
      </c>
      <c r="AB9" s="106">
        <v>53</v>
      </c>
      <c r="AC9" s="107">
        <f t="shared" si="6"/>
        <v>6.608944270000001</v>
      </c>
      <c r="AD9" s="117">
        <v>12.6646</v>
      </c>
      <c r="AE9" s="106">
        <f t="shared" si="7"/>
        <v>1.1158237885462556</v>
      </c>
      <c r="AF9" s="117">
        <v>0.339274</v>
      </c>
      <c r="AG9" s="117">
        <v>3.87629</v>
      </c>
      <c r="AH9" s="117">
        <v>0.387981</v>
      </c>
      <c r="AI9" s="113">
        <v>36</v>
      </c>
      <c r="AJ9" s="104">
        <v>2</v>
      </c>
      <c r="AK9" s="104">
        <v>7</v>
      </c>
      <c r="AL9" s="113">
        <v>16</v>
      </c>
      <c r="AM9" s="113">
        <v>13</v>
      </c>
      <c r="AN9" s="106">
        <f t="shared" si="8"/>
        <v>208</v>
      </c>
      <c r="AO9" s="106">
        <f t="shared" si="9"/>
        <v>75.95615393780531</v>
      </c>
      <c r="AP9" s="105">
        <f t="shared" si="10"/>
        <v>101.43852623147778</v>
      </c>
      <c r="AQ9" s="106">
        <f t="shared" si="11"/>
        <v>100.02802547321627</v>
      </c>
      <c r="AR9" s="105">
        <f t="shared" si="12"/>
        <v>111.19592656339643</v>
      </c>
      <c r="AS9" s="106">
        <f t="shared" si="13"/>
        <v>106.68247147725589</v>
      </c>
      <c r="AT9" s="106">
        <f t="shared" si="14"/>
        <v>95.98758898268528</v>
      </c>
      <c r="AU9" s="92"/>
      <c r="AV9" s="92"/>
      <c r="AW9" s="92"/>
      <c r="AX9" s="108"/>
      <c r="AY9" s="109"/>
      <c r="AZ9" s="109"/>
      <c r="BA9" s="109"/>
      <c r="BB9" s="109"/>
      <c r="BC9" s="108"/>
      <c r="BD9" s="109"/>
      <c r="BE9" s="109"/>
      <c r="BF9" s="96"/>
      <c r="BG9" s="109"/>
      <c r="BH9" s="109"/>
      <c r="BI9" s="109"/>
      <c r="BJ9" s="109"/>
      <c r="BK9" s="109"/>
      <c r="BL9" s="108"/>
      <c r="BM9" s="109"/>
      <c r="BN9" s="109"/>
      <c r="BO9" s="109"/>
      <c r="BP9" s="108"/>
      <c r="BQ9" s="109"/>
      <c r="BR9" s="108"/>
      <c r="BS9" s="109"/>
      <c r="BT9" s="109"/>
      <c r="BU9" s="109"/>
      <c r="BV9" s="109"/>
      <c r="BW9" s="110"/>
      <c r="BX9" s="109"/>
      <c r="BY9" s="109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  <c r="IR9" s="92"/>
      <c r="IS9" s="92"/>
      <c r="IT9" s="92"/>
      <c r="IU9" s="92"/>
      <c r="IV9" s="92"/>
    </row>
    <row r="10" spans="1:256" s="99" customFormat="1" ht="15">
      <c r="A10" s="92">
        <v>24</v>
      </c>
      <c r="B10" s="92" t="s">
        <v>238</v>
      </c>
      <c r="C10" s="92" t="s">
        <v>58</v>
      </c>
      <c r="D10" s="92" t="s">
        <v>196</v>
      </c>
      <c r="E10" s="100" t="s">
        <v>125</v>
      </c>
      <c r="F10" s="92" t="s">
        <v>60</v>
      </c>
      <c r="G10" s="101">
        <v>42112</v>
      </c>
      <c r="H10" s="101"/>
      <c r="I10" s="101">
        <v>42313</v>
      </c>
      <c r="J10" s="102">
        <v>42424</v>
      </c>
      <c r="K10" s="95" t="s">
        <v>214</v>
      </c>
      <c r="L10" s="96">
        <f t="shared" si="0"/>
        <v>312</v>
      </c>
      <c r="M10" s="103"/>
      <c r="N10" s="96">
        <v>460</v>
      </c>
      <c r="O10" s="96">
        <v>452</v>
      </c>
      <c r="P10" s="103">
        <f t="shared" si="1"/>
        <v>456</v>
      </c>
      <c r="Q10" s="104"/>
      <c r="R10" s="103"/>
      <c r="S10" s="104"/>
      <c r="T10" s="104"/>
      <c r="U10" s="104"/>
      <c r="V10" s="129">
        <v>846</v>
      </c>
      <c r="W10" s="103">
        <v>852</v>
      </c>
      <c r="X10" s="104">
        <f t="shared" si="2"/>
        <v>849</v>
      </c>
      <c r="Y10" s="105">
        <f t="shared" si="3"/>
        <v>2.7211538461538463</v>
      </c>
      <c r="Z10" s="104">
        <f t="shared" si="4"/>
        <v>393</v>
      </c>
      <c r="AA10" s="106">
        <f t="shared" si="5"/>
        <v>3.5089285714285716</v>
      </c>
      <c r="AB10" s="106">
        <v>48</v>
      </c>
      <c r="AC10" s="107">
        <f t="shared" si="6"/>
        <v>5.265927680000001</v>
      </c>
      <c r="AD10" s="117">
        <v>9.67939</v>
      </c>
      <c r="AE10" s="106">
        <f t="shared" si="7"/>
        <v>1.140093050647821</v>
      </c>
      <c r="AF10" s="117">
        <v>0.246399</v>
      </c>
      <c r="AG10" s="117">
        <v>2.79911</v>
      </c>
      <c r="AH10" s="117">
        <v>0.246939</v>
      </c>
      <c r="AI10" s="107">
        <v>29</v>
      </c>
      <c r="AJ10" s="104">
        <v>1</v>
      </c>
      <c r="AK10" s="104">
        <v>7</v>
      </c>
      <c r="AL10" s="107">
        <v>15</v>
      </c>
      <c r="AM10" s="107">
        <v>11</v>
      </c>
      <c r="AN10" s="106">
        <f t="shared" si="8"/>
        <v>165</v>
      </c>
      <c r="AO10" s="106">
        <f t="shared" si="9"/>
        <v>97.55153103776958</v>
      </c>
      <c r="AP10" s="105">
        <f t="shared" si="10"/>
        <v>103.64482278616553</v>
      </c>
      <c r="AQ10" s="106">
        <f t="shared" si="11"/>
        <v>93.76822350633516</v>
      </c>
      <c r="AR10" s="105">
        <f t="shared" si="12"/>
        <v>80.29575444635685</v>
      </c>
      <c r="AS10" s="106">
        <f t="shared" si="13"/>
        <v>85.93865757890057</v>
      </c>
      <c r="AT10" s="106">
        <f t="shared" si="14"/>
        <v>93.40108521699244</v>
      </c>
      <c r="AU10" s="92"/>
      <c r="AV10" s="92"/>
      <c r="AW10" s="92"/>
      <c r="AX10" s="108"/>
      <c r="AY10" s="109"/>
      <c r="AZ10" s="109"/>
      <c r="BA10" s="109"/>
      <c r="BB10" s="109"/>
      <c r="BC10" s="108"/>
      <c r="BD10" s="109"/>
      <c r="BE10" s="109"/>
      <c r="BF10" s="108"/>
      <c r="BG10" s="109"/>
      <c r="BH10" s="109"/>
      <c r="BI10" s="109"/>
      <c r="BJ10" s="109"/>
      <c r="BK10" s="109"/>
      <c r="BL10" s="108"/>
      <c r="BM10" s="109"/>
      <c r="BN10" s="109"/>
      <c r="BO10" s="109"/>
      <c r="BP10" s="108"/>
      <c r="BQ10" s="109"/>
      <c r="BR10" s="108"/>
      <c r="BS10" s="109"/>
      <c r="BT10" s="109"/>
      <c r="BU10" s="109"/>
      <c r="BV10" s="109"/>
      <c r="BW10" s="110"/>
      <c r="BX10" s="109"/>
      <c r="BY10" s="109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  <c r="IR10" s="92"/>
      <c r="IS10" s="92"/>
      <c r="IT10" s="92"/>
      <c r="IU10" s="92"/>
      <c r="IV10" s="92"/>
    </row>
    <row r="11" spans="1:256" s="99" customFormat="1" ht="15">
      <c r="A11" s="92">
        <v>45</v>
      </c>
      <c r="B11" s="92" t="s">
        <v>238</v>
      </c>
      <c r="C11" s="92" t="s">
        <v>58</v>
      </c>
      <c r="D11" s="99" t="s">
        <v>199</v>
      </c>
      <c r="E11" s="100" t="s">
        <v>143</v>
      </c>
      <c r="F11" s="92" t="s">
        <v>60</v>
      </c>
      <c r="G11" s="101">
        <v>42052</v>
      </c>
      <c r="H11" s="101"/>
      <c r="I11" s="101">
        <v>42313</v>
      </c>
      <c r="J11" s="102">
        <v>42424</v>
      </c>
      <c r="K11" s="95" t="s">
        <v>223</v>
      </c>
      <c r="L11" s="96">
        <f t="shared" si="0"/>
        <v>372</v>
      </c>
      <c r="M11" s="103" t="s">
        <v>182</v>
      </c>
      <c r="N11" s="96">
        <v>660</v>
      </c>
      <c r="O11" s="96">
        <v>656</v>
      </c>
      <c r="P11" s="103">
        <f t="shared" si="1"/>
        <v>658</v>
      </c>
      <c r="Q11" s="104"/>
      <c r="R11" s="103"/>
      <c r="S11" s="104"/>
      <c r="T11" s="104"/>
      <c r="U11" s="104"/>
      <c r="V11" s="104">
        <v>958</v>
      </c>
      <c r="W11" s="103">
        <v>962</v>
      </c>
      <c r="X11" s="104">
        <f t="shared" si="2"/>
        <v>960</v>
      </c>
      <c r="Y11" s="105">
        <f t="shared" si="3"/>
        <v>2.5806451612903225</v>
      </c>
      <c r="Z11" s="104">
        <f t="shared" si="4"/>
        <v>302</v>
      </c>
      <c r="AA11" s="106">
        <f t="shared" si="5"/>
        <v>2.6964285714285716</v>
      </c>
      <c r="AB11" s="105">
        <v>50</v>
      </c>
      <c r="AC11" s="107">
        <f t="shared" si="6"/>
        <v>5.357077280000001</v>
      </c>
      <c r="AD11" s="117">
        <v>11.1881</v>
      </c>
      <c r="AE11" s="106">
        <f t="shared" si="7"/>
        <v>1.1654270833333333</v>
      </c>
      <c r="AF11" s="117">
        <v>0.259708</v>
      </c>
      <c r="AG11" s="117">
        <v>3.55833</v>
      </c>
      <c r="AH11" s="117">
        <v>0.42753</v>
      </c>
      <c r="AI11" s="107">
        <v>31</v>
      </c>
      <c r="AJ11" s="104">
        <v>4</v>
      </c>
      <c r="AK11" s="104">
        <v>6</v>
      </c>
      <c r="AL11" s="107">
        <v>15</v>
      </c>
      <c r="AM11" s="107">
        <v>12</v>
      </c>
      <c r="AN11" s="106">
        <f t="shared" si="8"/>
        <v>180</v>
      </c>
      <c r="AO11" s="106">
        <f t="shared" si="9"/>
        <v>74.96326303665754</v>
      </c>
      <c r="AP11" s="105">
        <f t="shared" si="10"/>
        <v>105.94791666666666</v>
      </c>
      <c r="AQ11" s="106">
        <f t="shared" si="11"/>
        <v>88.9264356061448</v>
      </c>
      <c r="AR11" s="105">
        <f t="shared" si="12"/>
        <v>102.07487091222032</v>
      </c>
      <c r="AS11" s="106">
        <f t="shared" si="13"/>
        <v>91.86546154985925</v>
      </c>
      <c r="AT11" s="106">
        <f t="shared" si="14"/>
        <v>91.06536970298954</v>
      </c>
      <c r="AU11" s="92"/>
      <c r="AV11" s="92"/>
      <c r="AW11" s="92"/>
      <c r="AX11" s="108"/>
      <c r="AY11" s="109"/>
      <c r="AZ11" s="109"/>
      <c r="BA11" s="109"/>
      <c r="BB11" s="109"/>
      <c r="BC11" s="108"/>
      <c r="BD11" s="109"/>
      <c r="BE11" s="109"/>
      <c r="BF11" s="108"/>
      <c r="BG11" s="109"/>
      <c r="BH11" s="109"/>
      <c r="BI11" s="109"/>
      <c r="BJ11" s="109"/>
      <c r="BK11" s="109"/>
      <c r="BL11" s="108"/>
      <c r="BM11" s="109"/>
      <c r="BN11" s="109"/>
      <c r="BO11" s="109"/>
      <c r="BP11" s="108"/>
      <c r="BQ11" s="109"/>
      <c r="BR11" s="108"/>
      <c r="BS11" s="109"/>
      <c r="BT11" s="109"/>
      <c r="BU11" s="109"/>
      <c r="BV11" s="109"/>
      <c r="BW11" s="110"/>
      <c r="BX11" s="109"/>
      <c r="BY11" s="109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  <c r="IR11" s="92"/>
      <c r="IS11" s="92"/>
      <c r="IT11" s="92"/>
      <c r="IU11" s="92"/>
      <c r="IV11" s="92"/>
    </row>
    <row r="12" spans="1:256" s="99" customFormat="1" ht="15">
      <c r="A12" s="92">
        <v>25</v>
      </c>
      <c r="B12" s="92" t="s">
        <v>238</v>
      </c>
      <c r="C12" s="92" t="s">
        <v>58</v>
      </c>
      <c r="D12" s="99" t="s">
        <v>197</v>
      </c>
      <c r="E12" s="100" t="s">
        <v>126</v>
      </c>
      <c r="F12" s="92" t="s">
        <v>60</v>
      </c>
      <c r="G12" s="101">
        <v>42113</v>
      </c>
      <c r="H12" s="101"/>
      <c r="I12" s="101">
        <v>42313</v>
      </c>
      <c r="J12" s="102">
        <v>42424</v>
      </c>
      <c r="K12" s="95" t="s">
        <v>216</v>
      </c>
      <c r="L12" s="96">
        <f t="shared" si="0"/>
        <v>311</v>
      </c>
      <c r="M12" s="103">
        <v>416</v>
      </c>
      <c r="N12" s="96">
        <v>426</v>
      </c>
      <c r="O12" s="96">
        <v>428</v>
      </c>
      <c r="P12" s="103">
        <f t="shared" si="1"/>
        <v>427</v>
      </c>
      <c r="Q12" s="104"/>
      <c r="R12" s="103"/>
      <c r="S12" s="104"/>
      <c r="T12" s="104"/>
      <c r="U12" s="104"/>
      <c r="V12" s="129">
        <v>726</v>
      </c>
      <c r="W12" s="103">
        <v>730</v>
      </c>
      <c r="X12" s="104">
        <f t="shared" si="2"/>
        <v>728</v>
      </c>
      <c r="Y12" s="105">
        <f t="shared" si="3"/>
        <v>2.3408360128617365</v>
      </c>
      <c r="Z12" s="104">
        <f t="shared" si="4"/>
        <v>301</v>
      </c>
      <c r="AA12" s="106">
        <f t="shared" si="5"/>
        <v>2.6875</v>
      </c>
      <c r="AB12" s="106">
        <v>46</v>
      </c>
      <c r="AC12" s="107">
        <f t="shared" si="6"/>
        <v>4.253490870000001</v>
      </c>
      <c r="AD12" s="117">
        <v>8.06828</v>
      </c>
      <c r="AE12" s="106">
        <f t="shared" si="7"/>
        <v>1.1082802197802197</v>
      </c>
      <c r="AF12" s="117">
        <v>0.246727</v>
      </c>
      <c r="AG12" s="117">
        <v>3.6131</v>
      </c>
      <c r="AH12" s="117">
        <v>0.248768</v>
      </c>
      <c r="AI12" s="113">
        <v>27.5</v>
      </c>
      <c r="AJ12" s="104">
        <v>3</v>
      </c>
      <c r="AK12" s="104">
        <v>5</v>
      </c>
      <c r="AL12" s="113">
        <v>13.5</v>
      </c>
      <c r="AM12" s="113">
        <v>10</v>
      </c>
      <c r="AN12" s="106">
        <f t="shared" si="8"/>
        <v>135</v>
      </c>
      <c r="AO12" s="106">
        <f t="shared" si="9"/>
        <v>74.71504031137059</v>
      </c>
      <c r="AP12" s="105">
        <f t="shared" si="10"/>
        <v>100.75274725274723</v>
      </c>
      <c r="AQ12" s="106">
        <f t="shared" si="11"/>
        <v>80.66285364788892</v>
      </c>
      <c r="AR12" s="105">
        <f t="shared" si="12"/>
        <v>103.64601262191624</v>
      </c>
      <c r="AS12" s="106">
        <f t="shared" si="13"/>
        <v>81.49355460068158</v>
      </c>
      <c r="AT12" s="106">
        <f t="shared" si="14"/>
        <v>87.57619025798982</v>
      </c>
      <c r="AU12" s="92"/>
      <c r="AV12" s="92"/>
      <c r="AW12" s="92"/>
      <c r="AX12" s="108"/>
      <c r="AY12" s="109"/>
      <c r="AZ12" s="109"/>
      <c r="BA12" s="109"/>
      <c r="BB12" s="109"/>
      <c r="BC12" s="108"/>
      <c r="BD12" s="109"/>
      <c r="BE12" s="109"/>
      <c r="BF12" s="108"/>
      <c r="BG12" s="109"/>
      <c r="BH12" s="109"/>
      <c r="BI12" s="109"/>
      <c r="BJ12" s="109"/>
      <c r="BK12" s="109"/>
      <c r="BL12" s="108"/>
      <c r="BM12" s="109"/>
      <c r="BN12" s="109"/>
      <c r="BO12" s="109"/>
      <c r="BP12" s="108"/>
      <c r="BQ12" s="109"/>
      <c r="BR12" s="108"/>
      <c r="BS12" s="109"/>
      <c r="BT12" s="109"/>
      <c r="BU12" s="109"/>
      <c r="BV12" s="109"/>
      <c r="BW12" s="110"/>
      <c r="BX12" s="109"/>
      <c r="BY12" s="109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  <c r="IR12" s="92"/>
      <c r="IS12" s="92"/>
      <c r="IT12" s="92"/>
      <c r="IU12" s="92"/>
      <c r="IV12" s="92"/>
    </row>
    <row r="13" spans="1:77" ht="15">
      <c r="A13" s="92">
        <v>26</v>
      </c>
      <c r="B13" s="92" t="s">
        <v>238</v>
      </c>
      <c r="C13" s="92" t="s">
        <v>58</v>
      </c>
      <c r="D13" s="99" t="s">
        <v>197</v>
      </c>
      <c r="E13" s="116" t="s">
        <v>127</v>
      </c>
      <c r="F13" s="92" t="s">
        <v>60</v>
      </c>
      <c r="G13" s="101">
        <v>42114</v>
      </c>
      <c r="I13" s="101">
        <v>42313</v>
      </c>
      <c r="J13" s="102">
        <v>42424</v>
      </c>
      <c r="K13" s="95" t="s">
        <v>216</v>
      </c>
      <c r="L13" s="96">
        <f t="shared" si="0"/>
        <v>310</v>
      </c>
      <c r="M13" s="103">
        <v>428</v>
      </c>
      <c r="N13" s="96">
        <v>454</v>
      </c>
      <c r="O13" s="96">
        <v>458</v>
      </c>
      <c r="P13" s="103">
        <f t="shared" si="1"/>
        <v>456</v>
      </c>
      <c r="Q13" s="104"/>
      <c r="S13" s="104"/>
      <c r="T13" s="104"/>
      <c r="U13" s="104"/>
      <c r="V13" s="129">
        <v>688</v>
      </c>
      <c r="W13" s="103">
        <v>698</v>
      </c>
      <c r="X13" s="104">
        <f t="shared" si="2"/>
        <v>693</v>
      </c>
      <c r="Y13" s="105">
        <f t="shared" si="3"/>
        <v>2.235483870967742</v>
      </c>
      <c r="Z13" s="104">
        <f t="shared" si="4"/>
        <v>237</v>
      </c>
      <c r="AA13" s="106">
        <f t="shared" si="5"/>
        <v>2.1160714285714284</v>
      </c>
      <c r="AB13" s="106">
        <v>45</v>
      </c>
      <c r="AC13" s="107">
        <f t="shared" si="6"/>
        <v>3.812059000000001</v>
      </c>
      <c r="AD13" s="117">
        <v>7.96121</v>
      </c>
      <c r="AE13" s="106">
        <f t="shared" si="7"/>
        <v>1.148803751803752</v>
      </c>
      <c r="AF13" s="117">
        <v>0.179676</v>
      </c>
      <c r="AG13" s="117">
        <v>3.01677</v>
      </c>
      <c r="AH13" s="117">
        <v>0.177555</v>
      </c>
      <c r="AI13" s="107">
        <v>34</v>
      </c>
      <c r="AJ13" s="104">
        <v>4</v>
      </c>
      <c r="AK13" s="104">
        <v>6</v>
      </c>
      <c r="AL13" s="107">
        <v>14</v>
      </c>
      <c r="AM13" s="107">
        <v>11</v>
      </c>
      <c r="AN13" s="106">
        <f t="shared" si="8"/>
        <v>154</v>
      </c>
      <c r="AO13" s="106">
        <f t="shared" si="9"/>
        <v>58.82878589300608</v>
      </c>
      <c r="AP13" s="105">
        <f t="shared" si="10"/>
        <v>104.43670470943198</v>
      </c>
      <c r="AQ13" s="106">
        <f t="shared" si="11"/>
        <v>77.03252484382294</v>
      </c>
      <c r="AR13" s="105">
        <f t="shared" si="12"/>
        <v>86.53958691910499</v>
      </c>
      <c r="AS13" s="106">
        <f t="shared" si="13"/>
        <v>100.75566750629723</v>
      </c>
      <c r="AT13" s="106">
        <f t="shared" si="14"/>
        <v>81.32596581300352</v>
      </c>
      <c r="AX13" s="108"/>
      <c r="AY13" s="109"/>
      <c r="AZ13" s="109"/>
      <c r="BA13" s="109"/>
      <c r="BB13" s="109"/>
      <c r="BC13" s="108"/>
      <c r="BD13" s="109"/>
      <c r="BE13" s="109"/>
      <c r="BG13" s="109"/>
      <c r="BH13" s="109"/>
      <c r="BI13" s="109"/>
      <c r="BJ13" s="109"/>
      <c r="BK13" s="109"/>
      <c r="BL13" s="108"/>
      <c r="BM13" s="109"/>
      <c r="BN13" s="109"/>
      <c r="BO13" s="109"/>
      <c r="BP13" s="108"/>
      <c r="BQ13" s="109"/>
      <c r="BR13" s="108"/>
      <c r="BS13" s="109"/>
      <c r="BT13" s="109"/>
      <c r="BU13" s="109"/>
      <c r="BV13" s="109"/>
      <c r="BW13" s="110"/>
      <c r="BX13" s="109"/>
      <c r="BY13" s="109"/>
    </row>
    <row r="14" spans="1:77" ht="15">
      <c r="A14" s="92">
        <v>34</v>
      </c>
      <c r="B14" s="92" t="s">
        <v>238</v>
      </c>
      <c r="C14" s="92" t="s">
        <v>58</v>
      </c>
      <c r="D14" s="99" t="s">
        <v>204</v>
      </c>
      <c r="E14" s="100" t="s">
        <v>119</v>
      </c>
      <c r="F14" s="92" t="s">
        <v>60</v>
      </c>
      <c r="G14" s="101">
        <v>42083</v>
      </c>
      <c r="I14" s="101">
        <v>42313</v>
      </c>
      <c r="J14" s="102">
        <v>42424</v>
      </c>
      <c r="K14" s="95" t="s">
        <v>220</v>
      </c>
      <c r="L14" s="96">
        <f t="shared" si="0"/>
        <v>341</v>
      </c>
      <c r="M14" s="104">
        <v>632</v>
      </c>
      <c r="N14" s="96">
        <v>614</v>
      </c>
      <c r="O14" s="96">
        <v>614</v>
      </c>
      <c r="P14" s="103">
        <f t="shared" si="1"/>
        <v>614</v>
      </c>
      <c r="Q14" s="104"/>
      <c r="S14" s="104"/>
      <c r="T14" s="104"/>
      <c r="U14" s="104"/>
      <c r="V14" s="129">
        <v>806</v>
      </c>
      <c r="W14" s="104">
        <v>828</v>
      </c>
      <c r="X14" s="104">
        <f t="shared" si="2"/>
        <v>817</v>
      </c>
      <c r="Y14" s="105">
        <f t="shared" si="3"/>
        <v>2.3958944281524928</v>
      </c>
      <c r="Z14" s="104">
        <f t="shared" si="4"/>
        <v>203</v>
      </c>
      <c r="AA14" s="106">
        <f t="shared" si="5"/>
        <v>1.8125</v>
      </c>
      <c r="AB14" s="106">
        <v>48</v>
      </c>
      <c r="AC14" s="107">
        <f t="shared" si="6"/>
        <v>4.867739870000002</v>
      </c>
      <c r="AD14" s="117">
        <v>9.46822</v>
      </c>
      <c r="AE14" s="106">
        <f t="shared" si="7"/>
        <v>1.1589008567931456</v>
      </c>
      <c r="AF14" s="117">
        <v>0.123861</v>
      </c>
      <c r="AG14" s="117">
        <v>2.61422</v>
      </c>
      <c r="AH14" s="117">
        <v>0.178339</v>
      </c>
      <c r="AI14" s="113">
        <v>38</v>
      </c>
      <c r="AJ14" s="104">
        <v>3</v>
      </c>
      <c r="AK14" s="104">
        <v>7</v>
      </c>
      <c r="AL14" s="113">
        <v>15.5</v>
      </c>
      <c r="AM14" s="113">
        <v>12.5</v>
      </c>
      <c r="AN14" s="106">
        <f t="shared" si="8"/>
        <v>193.75</v>
      </c>
      <c r="AO14" s="106">
        <f t="shared" si="9"/>
        <v>50.38921323324993</v>
      </c>
      <c r="AP14" s="105">
        <f t="shared" si="10"/>
        <v>105.35462334483141</v>
      </c>
      <c r="AQ14" s="106">
        <f t="shared" si="11"/>
        <v>82.56011123888672</v>
      </c>
      <c r="AR14" s="105">
        <f t="shared" si="12"/>
        <v>74.99196787148594</v>
      </c>
      <c r="AS14" s="106">
        <f t="shared" si="13"/>
        <v>112.60927544821455</v>
      </c>
      <c r="AT14" s="106">
        <f t="shared" si="14"/>
        <v>78.95903200583726</v>
      </c>
      <c r="AX14" s="108"/>
      <c r="AY14" s="109"/>
      <c r="AZ14" s="109"/>
      <c r="BA14" s="109"/>
      <c r="BB14" s="109"/>
      <c r="BC14" s="108"/>
      <c r="BD14" s="109"/>
      <c r="BE14" s="109"/>
      <c r="BF14" s="108"/>
      <c r="BG14" s="109"/>
      <c r="BH14" s="109"/>
      <c r="BI14" s="109"/>
      <c r="BJ14" s="109"/>
      <c r="BK14" s="109"/>
      <c r="BL14" s="108"/>
      <c r="BM14" s="109"/>
      <c r="BN14" s="109"/>
      <c r="BO14" s="109"/>
      <c r="BP14" s="108"/>
      <c r="BQ14" s="109"/>
      <c r="BR14" s="108"/>
      <c r="BS14" s="109"/>
      <c r="BT14" s="109"/>
      <c r="BU14" s="109"/>
      <c r="BV14" s="109"/>
      <c r="BW14" s="110"/>
      <c r="BX14" s="109"/>
      <c r="BY14" s="109"/>
    </row>
    <row r="15" spans="1:47" ht="15.75">
      <c r="A15" s="92">
        <v>69</v>
      </c>
      <c r="B15" s="92" t="s">
        <v>238</v>
      </c>
      <c r="C15" s="92" t="s">
        <v>58</v>
      </c>
      <c r="D15" s="92" t="s">
        <v>208</v>
      </c>
      <c r="E15" s="100" t="s">
        <v>166</v>
      </c>
      <c r="F15" s="92" t="s">
        <v>62</v>
      </c>
      <c r="G15" s="101">
        <v>42124</v>
      </c>
      <c r="I15" s="101">
        <v>42313</v>
      </c>
      <c r="J15" s="102">
        <v>42424</v>
      </c>
      <c r="K15" s="95" t="s">
        <v>229</v>
      </c>
      <c r="L15" s="96">
        <f t="shared" si="0"/>
        <v>300</v>
      </c>
      <c r="M15" s="103">
        <v>412</v>
      </c>
      <c r="N15" s="96">
        <v>448</v>
      </c>
      <c r="O15" s="96">
        <v>456</v>
      </c>
      <c r="P15" s="103">
        <f t="shared" si="1"/>
        <v>452</v>
      </c>
      <c r="V15" s="103">
        <v>782</v>
      </c>
      <c r="W15" s="103">
        <v>804</v>
      </c>
      <c r="X15" s="104">
        <f t="shared" si="2"/>
        <v>793</v>
      </c>
      <c r="Y15" s="105">
        <f t="shared" si="3"/>
        <v>2.6433333333333335</v>
      </c>
      <c r="Z15" s="104">
        <f t="shared" si="4"/>
        <v>341</v>
      </c>
      <c r="AA15" s="106">
        <f t="shared" si="5"/>
        <v>3.044642857142857</v>
      </c>
      <c r="AB15" s="106">
        <v>52</v>
      </c>
      <c r="AC15" s="107">
        <f t="shared" si="6"/>
        <v>7.400900000000001</v>
      </c>
      <c r="AD15" s="117">
        <v>10.3279</v>
      </c>
      <c r="AE15" s="106">
        <f t="shared" si="7"/>
        <v>1.3023833543505674</v>
      </c>
      <c r="AF15" s="117">
        <v>0.219724</v>
      </c>
      <c r="AG15" s="117">
        <v>4.24556</v>
      </c>
      <c r="AH15" s="117">
        <v>0.395399</v>
      </c>
      <c r="AI15" s="107">
        <v>24</v>
      </c>
      <c r="AJ15" s="103">
        <v>3</v>
      </c>
      <c r="AK15" s="103">
        <v>6</v>
      </c>
      <c r="AL15" s="107">
        <v>14.5</v>
      </c>
      <c r="AM15" s="107">
        <v>12</v>
      </c>
      <c r="AN15" s="106">
        <f t="shared" si="8"/>
        <v>174</v>
      </c>
      <c r="AO15" s="106">
        <f t="shared" si="9"/>
        <v>84.64394932284841</v>
      </c>
      <c r="AP15" s="105">
        <f t="shared" si="10"/>
        <v>118.39848675914249</v>
      </c>
      <c r="AQ15" s="106">
        <f t="shared" si="11"/>
        <v>91.08660693774408</v>
      </c>
      <c r="AR15" s="105">
        <f t="shared" si="12"/>
        <v>121.7888697647734</v>
      </c>
      <c r="AS15" s="106">
        <f t="shared" si="13"/>
        <v>71.12164765150393</v>
      </c>
      <c r="AT15" s="106">
        <f t="shared" si="14"/>
        <v>98.76014225433693</v>
      </c>
      <c r="AU15" s="118" t="s">
        <v>246</v>
      </c>
    </row>
    <row r="16" spans="1:47" ht="15.75">
      <c r="A16" s="92">
        <v>72</v>
      </c>
      <c r="B16" s="92" t="s">
        <v>238</v>
      </c>
      <c r="C16" s="92" t="s">
        <v>58</v>
      </c>
      <c r="D16" s="92" t="s">
        <v>208</v>
      </c>
      <c r="E16" s="100" t="s">
        <v>169</v>
      </c>
      <c r="F16" s="92" t="s">
        <v>62</v>
      </c>
      <c r="G16" s="101">
        <v>42099</v>
      </c>
      <c r="I16" s="101">
        <v>42313</v>
      </c>
      <c r="J16" s="102">
        <v>42424</v>
      </c>
      <c r="K16" s="95" t="s">
        <v>229</v>
      </c>
      <c r="L16" s="96">
        <f t="shared" si="0"/>
        <v>325</v>
      </c>
      <c r="M16" s="103">
        <v>372</v>
      </c>
      <c r="N16" s="96">
        <v>386</v>
      </c>
      <c r="O16" s="96">
        <v>392</v>
      </c>
      <c r="P16" s="103">
        <f t="shared" si="1"/>
        <v>389</v>
      </c>
      <c r="V16" s="103">
        <v>760</v>
      </c>
      <c r="W16" s="103">
        <v>770</v>
      </c>
      <c r="X16" s="104">
        <f t="shared" si="2"/>
        <v>765</v>
      </c>
      <c r="Y16" s="105">
        <f t="shared" si="3"/>
        <v>2.353846153846154</v>
      </c>
      <c r="Z16" s="104">
        <f t="shared" si="4"/>
        <v>376</v>
      </c>
      <c r="AA16" s="106">
        <f t="shared" si="5"/>
        <v>3.357142857142857</v>
      </c>
      <c r="AB16" s="106">
        <v>50</v>
      </c>
      <c r="AC16" s="107">
        <f t="shared" si="6"/>
        <v>6.037913750000001</v>
      </c>
      <c r="AD16" s="117">
        <v>9.31453</v>
      </c>
      <c r="AE16" s="106">
        <f t="shared" si="7"/>
        <v>1.2175856209150326</v>
      </c>
      <c r="AF16" s="117">
        <v>0.208015</v>
      </c>
      <c r="AG16" s="117">
        <v>4.00657</v>
      </c>
      <c r="AH16" s="117">
        <v>0.39026</v>
      </c>
      <c r="AI16" s="107">
        <v>24</v>
      </c>
      <c r="AJ16" s="103">
        <v>2</v>
      </c>
      <c r="AK16" s="103">
        <v>6</v>
      </c>
      <c r="AL16" s="107">
        <v>15</v>
      </c>
      <c r="AM16" s="107">
        <v>10</v>
      </c>
      <c r="AN16" s="106">
        <f t="shared" si="8"/>
        <v>150</v>
      </c>
      <c r="AO16" s="106">
        <f t="shared" si="9"/>
        <v>93.33174470789149</v>
      </c>
      <c r="AP16" s="105">
        <f t="shared" si="10"/>
        <v>110.68960190136659</v>
      </c>
      <c r="AQ16" s="106">
        <f t="shared" si="11"/>
        <v>81.11117001537401</v>
      </c>
      <c r="AR16" s="105">
        <f t="shared" si="12"/>
        <v>114.93316121629374</v>
      </c>
      <c r="AS16" s="106">
        <f t="shared" si="13"/>
        <v>71.12164765150393</v>
      </c>
      <c r="AT16" s="106">
        <f t="shared" si="14"/>
        <v>96.45847480412472</v>
      </c>
      <c r="AU16" s="118" t="s">
        <v>247</v>
      </c>
    </row>
    <row r="17" spans="1:46" ht="15">
      <c r="A17" s="92">
        <v>74</v>
      </c>
      <c r="B17" s="92" t="s">
        <v>238</v>
      </c>
      <c r="C17" s="92" t="s">
        <v>58</v>
      </c>
      <c r="D17" s="92" t="s">
        <v>208</v>
      </c>
      <c r="E17" s="100" t="s">
        <v>171</v>
      </c>
      <c r="F17" s="92" t="s">
        <v>62</v>
      </c>
      <c r="G17" s="101">
        <v>42103</v>
      </c>
      <c r="I17" s="101">
        <v>42313</v>
      </c>
      <c r="J17" s="102">
        <v>42424</v>
      </c>
      <c r="K17" s="95" t="s">
        <v>229</v>
      </c>
      <c r="L17" s="96">
        <f t="shared" si="0"/>
        <v>321</v>
      </c>
      <c r="M17" s="103">
        <v>396</v>
      </c>
      <c r="N17" s="96">
        <v>436</v>
      </c>
      <c r="O17" s="96">
        <v>444</v>
      </c>
      <c r="P17" s="103">
        <f t="shared" si="1"/>
        <v>440</v>
      </c>
      <c r="V17" s="103">
        <v>784</v>
      </c>
      <c r="W17" s="103">
        <v>772</v>
      </c>
      <c r="X17" s="104">
        <f t="shared" si="2"/>
        <v>778</v>
      </c>
      <c r="Y17" s="105">
        <f t="shared" si="3"/>
        <v>2.4236760124610592</v>
      </c>
      <c r="Z17" s="104">
        <f t="shared" si="4"/>
        <v>338</v>
      </c>
      <c r="AA17" s="106">
        <f t="shared" si="5"/>
        <v>3.017857142857143</v>
      </c>
      <c r="AB17" s="106">
        <v>49</v>
      </c>
      <c r="AC17" s="107">
        <f t="shared" si="6"/>
        <v>5.608856870000001</v>
      </c>
      <c r="AD17" s="117">
        <v>9.45897</v>
      </c>
      <c r="AE17" s="106">
        <f t="shared" si="7"/>
        <v>1.2158059125964011</v>
      </c>
      <c r="AF17" s="117">
        <v>0.146711</v>
      </c>
      <c r="AG17" s="117">
        <v>4.05112</v>
      </c>
      <c r="AH17" s="117">
        <v>0.300096</v>
      </c>
      <c r="AI17" s="107">
        <v>25</v>
      </c>
      <c r="AJ17" s="103">
        <v>3</v>
      </c>
      <c r="AK17" s="103">
        <v>6</v>
      </c>
      <c r="AL17" s="107">
        <v>15</v>
      </c>
      <c r="AM17" s="107">
        <v>11</v>
      </c>
      <c r="AN17" s="106">
        <f t="shared" si="8"/>
        <v>165</v>
      </c>
      <c r="AO17" s="106">
        <f t="shared" si="9"/>
        <v>83.89928114698758</v>
      </c>
      <c r="AP17" s="105">
        <f t="shared" si="10"/>
        <v>110.52781023603646</v>
      </c>
      <c r="AQ17" s="106">
        <f t="shared" si="11"/>
        <v>83.51743668025703</v>
      </c>
      <c r="AR17" s="105">
        <f t="shared" si="12"/>
        <v>116.21113023522662</v>
      </c>
      <c r="AS17" s="106">
        <f t="shared" si="13"/>
        <v>74.08504963698326</v>
      </c>
      <c r="AT17" s="106">
        <f t="shared" si="14"/>
        <v>94.62956473809861</v>
      </c>
    </row>
    <row r="18" spans="1:46" ht="15">
      <c r="A18" s="92">
        <v>70</v>
      </c>
      <c r="B18" s="92" t="s">
        <v>238</v>
      </c>
      <c r="C18" s="92" t="s">
        <v>58</v>
      </c>
      <c r="D18" s="92" t="s">
        <v>208</v>
      </c>
      <c r="E18" s="100" t="s">
        <v>167</v>
      </c>
      <c r="F18" s="92" t="s">
        <v>62</v>
      </c>
      <c r="G18" s="101">
        <v>42114</v>
      </c>
      <c r="I18" s="101">
        <v>42313</v>
      </c>
      <c r="J18" s="102">
        <v>42424</v>
      </c>
      <c r="K18" s="95" t="s">
        <v>229</v>
      </c>
      <c r="L18" s="96">
        <f t="shared" si="0"/>
        <v>310</v>
      </c>
      <c r="M18" s="103">
        <v>374</v>
      </c>
      <c r="N18" s="96">
        <v>402</v>
      </c>
      <c r="O18" s="96">
        <v>402</v>
      </c>
      <c r="P18" s="103">
        <f t="shared" si="1"/>
        <v>402</v>
      </c>
      <c r="V18" s="103">
        <v>718</v>
      </c>
      <c r="W18" s="103">
        <v>724</v>
      </c>
      <c r="X18" s="104">
        <f t="shared" si="2"/>
        <v>721</v>
      </c>
      <c r="Y18" s="105">
        <f t="shared" si="3"/>
        <v>2.325806451612903</v>
      </c>
      <c r="Z18" s="104">
        <f t="shared" si="4"/>
        <v>319</v>
      </c>
      <c r="AA18" s="106">
        <f t="shared" si="5"/>
        <v>2.8482142857142856</v>
      </c>
      <c r="AB18" s="106">
        <v>49</v>
      </c>
      <c r="AC18" s="107">
        <f t="shared" si="6"/>
        <v>5.773613000000001</v>
      </c>
      <c r="AD18" s="117">
        <v>7.88558</v>
      </c>
      <c r="AE18" s="106">
        <f t="shared" si="7"/>
        <v>1.0937004160887656</v>
      </c>
      <c r="AF18" s="117">
        <v>0.171282</v>
      </c>
      <c r="AG18" s="117">
        <v>3.76477</v>
      </c>
      <c r="AH18" s="117">
        <v>0.301667</v>
      </c>
      <c r="AI18" s="107">
        <v>35</v>
      </c>
      <c r="AJ18" s="103">
        <v>3</v>
      </c>
      <c r="AK18" s="103">
        <v>6</v>
      </c>
      <c r="AL18" s="107">
        <v>13</v>
      </c>
      <c r="AM18" s="107">
        <v>10</v>
      </c>
      <c r="AN18" s="106">
        <f t="shared" si="8"/>
        <v>130</v>
      </c>
      <c r="AO18" s="106">
        <f t="shared" si="9"/>
        <v>79.18304936653561</v>
      </c>
      <c r="AP18" s="105">
        <f t="shared" si="10"/>
        <v>99.42731055352412</v>
      </c>
      <c r="AQ18" s="106">
        <f t="shared" si="11"/>
        <v>80.14495009003801</v>
      </c>
      <c r="AR18" s="105">
        <f t="shared" si="12"/>
        <v>107.9968445209409</v>
      </c>
      <c r="AS18" s="106">
        <f t="shared" si="13"/>
        <v>103.71906949177657</v>
      </c>
      <c r="AT18" s="106">
        <f t="shared" si="14"/>
        <v>91.64064279203895</v>
      </c>
    </row>
    <row r="19" spans="1:46" ht="15">
      <c r="A19" s="92">
        <v>75</v>
      </c>
      <c r="B19" s="92" t="s">
        <v>238</v>
      </c>
      <c r="C19" s="92" t="s">
        <v>58</v>
      </c>
      <c r="D19" s="92" t="s">
        <v>208</v>
      </c>
      <c r="E19" s="100" t="s">
        <v>172</v>
      </c>
      <c r="F19" s="92" t="s">
        <v>62</v>
      </c>
      <c r="G19" s="101">
        <v>42103</v>
      </c>
      <c r="I19" s="101">
        <v>42313</v>
      </c>
      <c r="J19" s="102">
        <v>42424</v>
      </c>
      <c r="K19" s="95" t="s">
        <v>229</v>
      </c>
      <c r="L19" s="96">
        <f t="shared" si="0"/>
        <v>321</v>
      </c>
      <c r="M19" s="103">
        <v>366</v>
      </c>
      <c r="N19" s="96">
        <v>390</v>
      </c>
      <c r="O19" s="96">
        <v>400</v>
      </c>
      <c r="P19" s="103">
        <f t="shared" si="1"/>
        <v>395</v>
      </c>
      <c r="V19" s="103">
        <v>716</v>
      </c>
      <c r="W19" s="103">
        <v>726</v>
      </c>
      <c r="X19" s="104">
        <f t="shared" si="2"/>
        <v>721</v>
      </c>
      <c r="Y19" s="105">
        <f t="shared" si="3"/>
        <v>2.2461059190031154</v>
      </c>
      <c r="Z19" s="104">
        <f t="shared" si="4"/>
        <v>326</v>
      </c>
      <c r="AA19" s="106">
        <f t="shared" si="5"/>
        <v>2.9107142857142856</v>
      </c>
      <c r="AB19" s="106">
        <v>49</v>
      </c>
      <c r="AC19" s="107">
        <f t="shared" si="6"/>
        <v>5.641021070000001</v>
      </c>
      <c r="AD19" s="117">
        <v>8.63174</v>
      </c>
      <c r="AE19" s="106">
        <f t="shared" si="7"/>
        <v>1.1971900138696256</v>
      </c>
      <c r="AF19" s="117">
        <v>0.174995</v>
      </c>
      <c r="AG19" s="117">
        <v>3.69121</v>
      </c>
      <c r="AH19" s="117">
        <v>0.251092</v>
      </c>
      <c r="AI19" s="107">
        <v>28</v>
      </c>
      <c r="AJ19" s="103">
        <v>2</v>
      </c>
      <c r="AK19" s="103">
        <v>6</v>
      </c>
      <c r="AL19" s="107">
        <v>16</v>
      </c>
      <c r="AM19" s="107">
        <v>12</v>
      </c>
      <c r="AN19" s="106">
        <f t="shared" si="8"/>
        <v>192</v>
      </c>
      <c r="AO19" s="106">
        <f t="shared" si="9"/>
        <v>80.92060844354421</v>
      </c>
      <c r="AP19" s="105">
        <f t="shared" si="10"/>
        <v>108.8354558063296</v>
      </c>
      <c r="AQ19" s="106">
        <f t="shared" si="11"/>
        <v>77.39854993118936</v>
      </c>
      <c r="AR19" s="105">
        <f t="shared" si="12"/>
        <v>105.88668961560528</v>
      </c>
      <c r="AS19" s="106">
        <f t="shared" si="13"/>
        <v>82.97525559342125</v>
      </c>
      <c r="AT19" s="106">
        <f t="shared" si="14"/>
        <v>90.99784716303023</v>
      </c>
    </row>
    <row r="20" spans="1:46" ht="15">
      <c r="A20" s="92">
        <v>58</v>
      </c>
      <c r="B20" s="92" t="s">
        <v>238</v>
      </c>
      <c r="C20" s="92" t="s">
        <v>58</v>
      </c>
      <c r="D20" s="92" t="s">
        <v>193</v>
      </c>
      <c r="E20" s="100" t="s">
        <v>155</v>
      </c>
      <c r="F20" s="92" t="s">
        <v>62</v>
      </c>
      <c r="G20" s="101">
        <v>42090</v>
      </c>
      <c r="I20" s="101">
        <v>42313</v>
      </c>
      <c r="J20" s="102">
        <v>42424</v>
      </c>
      <c r="K20" s="95" t="s">
        <v>235</v>
      </c>
      <c r="L20" s="96">
        <f t="shared" si="0"/>
        <v>334</v>
      </c>
      <c r="M20" s="103">
        <v>594</v>
      </c>
      <c r="N20" s="96">
        <v>646</v>
      </c>
      <c r="O20" s="96">
        <v>638</v>
      </c>
      <c r="P20" s="103">
        <f t="shared" si="1"/>
        <v>642</v>
      </c>
      <c r="V20" s="103">
        <v>880</v>
      </c>
      <c r="W20" s="103">
        <v>902</v>
      </c>
      <c r="X20" s="104">
        <f t="shared" si="2"/>
        <v>891</v>
      </c>
      <c r="Y20" s="105">
        <f t="shared" si="3"/>
        <v>2.6676646706586826</v>
      </c>
      <c r="Z20" s="104">
        <f t="shared" si="4"/>
        <v>249</v>
      </c>
      <c r="AA20" s="106">
        <f t="shared" si="5"/>
        <v>2.2232142857142856</v>
      </c>
      <c r="AB20" s="106">
        <v>52</v>
      </c>
      <c r="AC20" s="107">
        <f t="shared" si="6"/>
        <v>6.928242120000002</v>
      </c>
      <c r="AD20" s="117">
        <v>10.1556</v>
      </c>
      <c r="AE20" s="106">
        <f t="shared" si="7"/>
        <v>1.1397979797979798</v>
      </c>
      <c r="AF20" s="117">
        <v>0.268633</v>
      </c>
      <c r="AG20" s="117">
        <v>3.59033</v>
      </c>
      <c r="AH20" s="117">
        <v>0.283111</v>
      </c>
      <c r="AI20" s="107">
        <v>26</v>
      </c>
      <c r="AJ20" s="103">
        <v>2</v>
      </c>
      <c r="AK20" s="103">
        <v>6</v>
      </c>
      <c r="AL20" s="107">
        <v>16</v>
      </c>
      <c r="AM20" s="107">
        <v>12</v>
      </c>
      <c r="AN20" s="106">
        <f t="shared" si="8"/>
        <v>192</v>
      </c>
      <c r="AO20" s="106">
        <f t="shared" si="9"/>
        <v>61.807458596449415</v>
      </c>
      <c r="AP20" s="105">
        <f t="shared" si="10"/>
        <v>103.6179981634527</v>
      </c>
      <c r="AQ20" s="106">
        <f t="shared" si="11"/>
        <v>91.92504033972028</v>
      </c>
      <c r="AR20" s="105">
        <f t="shared" si="12"/>
        <v>102.99282845668387</v>
      </c>
      <c r="AS20" s="106">
        <f t="shared" si="13"/>
        <v>77.0484516224626</v>
      </c>
      <c r="AT20" s="106">
        <f t="shared" si="14"/>
        <v>85.95425613315246</v>
      </c>
    </row>
    <row r="21" spans="1:47" ht="15.75">
      <c r="A21" s="92">
        <v>13</v>
      </c>
      <c r="B21" s="92" t="s">
        <v>238</v>
      </c>
      <c r="C21" s="92" t="s">
        <v>58</v>
      </c>
      <c r="D21" s="99" t="s">
        <v>68</v>
      </c>
      <c r="E21" s="100" t="s">
        <v>113</v>
      </c>
      <c r="F21" s="92" t="s">
        <v>56</v>
      </c>
      <c r="G21" s="101">
        <v>42033</v>
      </c>
      <c r="I21" s="101">
        <v>42313</v>
      </c>
      <c r="J21" s="102">
        <v>42424</v>
      </c>
      <c r="K21" s="95" t="s">
        <v>215</v>
      </c>
      <c r="L21" s="96">
        <f t="shared" si="0"/>
        <v>391</v>
      </c>
      <c r="M21" s="103">
        <v>752</v>
      </c>
      <c r="N21" s="96">
        <v>778</v>
      </c>
      <c r="O21" s="96">
        <v>776</v>
      </c>
      <c r="P21" s="103">
        <f t="shared" si="1"/>
        <v>777</v>
      </c>
      <c r="Q21" s="104"/>
      <c r="S21" s="104"/>
      <c r="T21" s="104"/>
      <c r="U21" s="104"/>
      <c r="V21" s="129">
        <v>1300</v>
      </c>
      <c r="W21" s="103">
        <v>1285</v>
      </c>
      <c r="X21" s="104">
        <f t="shared" si="2"/>
        <v>1292.5</v>
      </c>
      <c r="Y21" s="105">
        <f t="shared" si="3"/>
        <v>3.3056265984654734</v>
      </c>
      <c r="Z21" s="104">
        <f t="shared" si="4"/>
        <v>515.5</v>
      </c>
      <c r="AA21" s="106">
        <f t="shared" si="5"/>
        <v>4.602678571428571</v>
      </c>
      <c r="AB21" s="106">
        <v>53</v>
      </c>
      <c r="AC21" s="107">
        <f t="shared" si="6"/>
        <v>6.674241270000001</v>
      </c>
      <c r="AD21" s="117">
        <v>14.7968</v>
      </c>
      <c r="AE21" s="106">
        <f t="shared" si="7"/>
        <v>1.1448201160541585</v>
      </c>
      <c r="AF21" s="117">
        <v>0.287718</v>
      </c>
      <c r="AG21" s="117">
        <v>4.03353</v>
      </c>
      <c r="AH21" s="117">
        <v>0.407623</v>
      </c>
      <c r="AI21" s="107">
        <v>37</v>
      </c>
      <c r="AJ21" s="104">
        <v>3</v>
      </c>
      <c r="AK21" s="104">
        <v>7</v>
      </c>
      <c r="AL21" s="107">
        <v>16</v>
      </c>
      <c r="AM21" s="107">
        <v>14</v>
      </c>
      <c r="AN21" s="106">
        <f t="shared" si="8"/>
        <v>224</v>
      </c>
      <c r="AO21" s="106">
        <f t="shared" si="9"/>
        <v>127.95881488542038</v>
      </c>
      <c r="AP21" s="105">
        <f t="shared" si="10"/>
        <v>104.07455600492348</v>
      </c>
      <c r="AQ21" s="106">
        <f t="shared" si="11"/>
        <v>113.90856645297977</v>
      </c>
      <c r="AR21" s="105">
        <f t="shared" si="12"/>
        <v>115.70654044750428</v>
      </c>
      <c r="AS21" s="106">
        <f t="shared" si="13"/>
        <v>109.64587346273522</v>
      </c>
      <c r="AT21" s="106">
        <f t="shared" si="14"/>
        <v>116.09016439298114</v>
      </c>
      <c r="AU21" s="118" t="s">
        <v>246</v>
      </c>
    </row>
    <row r="22" spans="1:256" ht="15.75">
      <c r="A22" s="92">
        <v>16</v>
      </c>
      <c r="B22" s="92" t="s">
        <v>238</v>
      </c>
      <c r="C22" s="92" t="s">
        <v>58</v>
      </c>
      <c r="D22" s="99" t="s">
        <v>68</v>
      </c>
      <c r="E22" s="100" t="s">
        <v>116</v>
      </c>
      <c r="F22" s="92" t="s">
        <v>56</v>
      </c>
      <c r="G22" s="101">
        <v>42051</v>
      </c>
      <c r="I22" s="101">
        <v>42313</v>
      </c>
      <c r="J22" s="102">
        <v>42424</v>
      </c>
      <c r="K22" s="95" t="s">
        <v>215</v>
      </c>
      <c r="L22" s="96">
        <f t="shared" si="0"/>
        <v>373</v>
      </c>
      <c r="M22" s="103">
        <v>686</v>
      </c>
      <c r="N22" s="96">
        <v>754</v>
      </c>
      <c r="O22" s="96">
        <v>770</v>
      </c>
      <c r="P22" s="103">
        <f t="shared" si="1"/>
        <v>762</v>
      </c>
      <c r="Q22" s="104"/>
      <c r="S22" s="104"/>
      <c r="T22" s="104"/>
      <c r="U22" s="104"/>
      <c r="V22" s="129">
        <v>1320</v>
      </c>
      <c r="W22" s="104">
        <v>1315</v>
      </c>
      <c r="X22" s="104">
        <f t="shared" si="2"/>
        <v>1317.5</v>
      </c>
      <c r="Y22" s="105">
        <f t="shared" si="3"/>
        <v>3.532171581769437</v>
      </c>
      <c r="Z22" s="104">
        <f t="shared" si="4"/>
        <v>555.5</v>
      </c>
      <c r="AA22" s="106">
        <f t="shared" si="5"/>
        <v>4.959821428571429</v>
      </c>
      <c r="AB22" s="105">
        <v>53</v>
      </c>
      <c r="AC22" s="107">
        <f t="shared" si="6"/>
        <v>6.8948262300000005</v>
      </c>
      <c r="AD22" s="117">
        <v>13.3594</v>
      </c>
      <c r="AE22" s="106">
        <f t="shared" si="7"/>
        <v>1.0139962049335864</v>
      </c>
      <c r="AF22" s="117">
        <v>0.28611</v>
      </c>
      <c r="AG22" s="117">
        <v>3.79356</v>
      </c>
      <c r="AH22" s="117">
        <v>0.461926</v>
      </c>
      <c r="AI22" s="107">
        <v>34</v>
      </c>
      <c r="AJ22" s="104">
        <v>3</v>
      </c>
      <c r="AK22" s="104">
        <v>7</v>
      </c>
      <c r="AL22" s="107">
        <v>15</v>
      </c>
      <c r="AM22" s="107">
        <v>12</v>
      </c>
      <c r="AN22" s="106">
        <f t="shared" si="8"/>
        <v>180</v>
      </c>
      <c r="AO22" s="106">
        <f t="shared" si="9"/>
        <v>137.8877238968982</v>
      </c>
      <c r="AP22" s="105">
        <f t="shared" si="10"/>
        <v>92.18147317578058</v>
      </c>
      <c r="AQ22" s="106">
        <f t="shared" si="11"/>
        <v>121.71507862747887</v>
      </c>
      <c r="AR22" s="105">
        <f t="shared" si="12"/>
        <v>108.82271944922546</v>
      </c>
      <c r="AS22" s="106">
        <f t="shared" si="13"/>
        <v>100.75566750629723</v>
      </c>
      <c r="AT22" s="106">
        <f t="shared" si="14"/>
        <v>115.98573817019616</v>
      </c>
      <c r="AU22" s="118" t="s">
        <v>247</v>
      </c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  <c r="IV22" s="99"/>
    </row>
    <row r="23" spans="1:256" ht="15">
      <c r="A23" s="92">
        <v>12</v>
      </c>
      <c r="B23" s="92" t="s">
        <v>238</v>
      </c>
      <c r="C23" s="92" t="s">
        <v>58</v>
      </c>
      <c r="D23" s="99" t="s">
        <v>68</v>
      </c>
      <c r="E23" s="100" t="s">
        <v>112</v>
      </c>
      <c r="F23" s="92" t="s">
        <v>56</v>
      </c>
      <c r="G23" s="101">
        <v>42034</v>
      </c>
      <c r="I23" s="101">
        <v>42313</v>
      </c>
      <c r="J23" s="102">
        <v>42424</v>
      </c>
      <c r="K23" s="95" t="s">
        <v>215</v>
      </c>
      <c r="L23" s="96">
        <f t="shared" si="0"/>
        <v>390</v>
      </c>
      <c r="M23" s="103">
        <v>700</v>
      </c>
      <c r="N23" s="96">
        <v>778</v>
      </c>
      <c r="O23" s="96">
        <v>774</v>
      </c>
      <c r="P23" s="103">
        <f t="shared" si="1"/>
        <v>776</v>
      </c>
      <c r="Q23" s="104"/>
      <c r="S23" s="104"/>
      <c r="T23" s="104"/>
      <c r="U23" s="104"/>
      <c r="V23" s="129">
        <v>1265</v>
      </c>
      <c r="W23" s="103">
        <v>1245</v>
      </c>
      <c r="X23" s="104">
        <f t="shared" si="2"/>
        <v>1255</v>
      </c>
      <c r="Y23" s="105">
        <f t="shared" si="3"/>
        <v>3.217948717948718</v>
      </c>
      <c r="Z23" s="104">
        <f t="shared" si="4"/>
        <v>479</v>
      </c>
      <c r="AA23" s="106">
        <f t="shared" si="5"/>
        <v>4.276785714285714</v>
      </c>
      <c r="AB23" s="106">
        <v>53</v>
      </c>
      <c r="AC23" s="107">
        <f t="shared" si="6"/>
        <v>6.660113000000002</v>
      </c>
      <c r="AD23" s="117">
        <v>13.3938</v>
      </c>
      <c r="AE23" s="106">
        <f t="shared" si="7"/>
        <v>1.0672350597609561</v>
      </c>
      <c r="AF23" s="117">
        <v>0.432498</v>
      </c>
      <c r="AG23" s="117">
        <v>3.94381</v>
      </c>
      <c r="AH23" s="117">
        <v>0.549087</v>
      </c>
      <c r="AI23" s="107">
        <v>41</v>
      </c>
      <c r="AJ23" s="104">
        <v>3</v>
      </c>
      <c r="AK23" s="104">
        <v>7</v>
      </c>
      <c r="AL23" s="107">
        <v>16.5</v>
      </c>
      <c r="AM23" s="107">
        <v>13</v>
      </c>
      <c r="AN23" s="106">
        <f t="shared" si="8"/>
        <v>214.5</v>
      </c>
      <c r="AO23" s="106">
        <f t="shared" si="9"/>
        <v>118.89868541244688</v>
      </c>
      <c r="AP23" s="105">
        <f t="shared" si="10"/>
        <v>97.02136906917782</v>
      </c>
      <c r="AQ23" s="106">
        <f t="shared" si="11"/>
        <v>110.88727491208539</v>
      </c>
      <c r="AR23" s="105">
        <f t="shared" si="12"/>
        <v>113.13281698221456</v>
      </c>
      <c r="AS23" s="106">
        <f t="shared" si="13"/>
        <v>121.49948140465254</v>
      </c>
      <c r="AT23" s="106">
        <f t="shared" si="14"/>
        <v>112.02784595689488</v>
      </c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  <c r="IV23" s="99"/>
    </row>
    <row r="24" spans="1:77" ht="15">
      <c r="A24" s="92">
        <v>38</v>
      </c>
      <c r="B24" s="92" t="s">
        <v>238</v>
      </c>
      <c r="C24" s="92" t="s">
        <v>58</v>
      </c>
      <c r="D24" s="99" t="s">
        <v>198</v>
      </c>
      <c r="E24" s="116" t="s">
        <v>136</v>
      </c>
      <c r="F24" s="92" t="s">
        <v>56</v>
      </c>
      <c r="G24" s="101">
        <v>42107</v>
      </c>
      <c r="I24" s="101">
        <v>42313</v>
      </c>
      <c r="J24" s="102">
        <v>42424</v>
      </c>
      <c r="K24" s="95" t="s">
        <v>221</v>
      </c>
      <c r="L24" s="96">
        <f t="shared" si="0"/>
        <v>317</v>
      </c>
      <c r="M24" s="103" t="s">
        <v>175</v>
      </c>
      <c r="N24" s="96">
        <v>548</v>
      </c>
      <c r="O24" s="96">
        <v>562</v>
      </c>
      <c r="P24" s="103">
        <f t="shared" si="1"/>
        <v>555</v>
      </c>
      <c r="Q24" s="104"/>
      <c r="S24" s="104"/>
      <c r="T24" s="104"/>
      <c r="U24" s="104"/>
      <c r="V24" s="129">
        <v>1030</v>
      </c>
      <c r="W24" s="103">
        <v>1030</v>
      </c>
      <c r="X24" s="104">
        <f t="shared" si="2"/>
        <v>1030</v>
      </c>
      <c r="Y24" s="105">
        <f t="shared" si="3"/>
        <v>3.2492113564668768</v>
      </c>
      <c r="Z24" s="104">
        <f t="shared" si="4"/>
        <v>475</v>
      </c>
      <c r="AA24" s="106">
        <f t="shared" si="5"/>
        <v>4.241071428571429</v>
      </c>
      <c r="AB24" s="106">
        <v>51</v>
      </c>
      <c r="AC24" s="107">
        <f t="shared" si="6"/>
        <v>6.654410830000002</v>
      </c>
      <c r="AD24" s="117">
        <v>10.5688</v>
      </c>
      <c r="AE24" s="106">
        <f t="shared" si="7"/>
        <v>1.0260970873786408</v>
      </c>
      <c r="AF24" s="117">
        <v>0.35762</v>
      </c>
      <c r="AG24" s="117">
        <v>4.26201</v>
      </c>
      <c r="AH24" s="117">
        <v>0.495315</v>
      </c>
      <c r="AI24" s="107">
        <v>35</v>
      </c>
      <c r="AJ24" s="104">
        <v>2</v>
      </c>
      <c r="AK24" s="104">
        <v>6</v>
      </c>
      <c r="AL24" s="107">
        <v>15</v>
      </c>
      <c r="AM24" s="107">
        <v>12</v>
      </c>
      <c r="AN24" s="106">
        <f t="shared" si="8"/>
        <v>180</v>
      </c>
      <c r="AO24" s="106">
        <f t="shared" si="9"/>
        <v>117.9057945112991</v>
      </c>
      <c r="AP24" s="105">
        <f t="shared" si="10"/>
        <v>93.28155339805825</v>
      </c>
      <c r="AQ24" s="106">
        <f t="shared" si="11"/>
        <v>111.96455397887239</v>
      </c>
      <c r="AR24" s="105">
        <f t="shared" si="12"/>
        <v>122.26075731497417</v>
      </c>
      <c r="AS24" s="106">
        <f t="shared" si="13"/>
        <v>103.71906949177657</v>
      </c>
      <c r="AT24" s="106">
        <f t="shared" si="14"/>
        <v>111.24501824094835</v>
      </c>
      <c r="AX24" s="108"/>
      <c r="AY24" s="109"/>
      <c r="AZ24" s="109"/>
      <c r="BA24" s="109"/>
      <c r="BB24" s="109"/>
      <c r="BC24" s="108"/>
      <c r="BD24" s="109"/>
      <c r="BE24" s="109"/>
      <c r="BG24" s="109"/>
      <c r="BH24" s="109"/>
      <c r="BI24" s="109"/>
      <c r="BJ24" s="109"/>
      <c r="BK24" s="109"/>
      <c r="BL24" s="108"/>
      <c r="BM24" s="109"/>
      <c r="BN24" s="109"/>
      <c r="BO24" s="109"/>
      <c r="BP24" s="108"/>
      <c r="BQ24" s="109"/>
      <c r="BR24" s="108"/>
      <c r="BS24" s="109"/>
      <c r="BT24" s="109"/>
      <c r="BU24" s="109"/>
      <c r="BV24" s="109"/>
      <c r="BW24" s="110"/>
      <c r="BX24" s="109"/>
      <c r="BY24" s="109"/>
    </row>
    <row r="25" spans="1:256" ht="15">
      <c r="A25" s="92">
        <v>40</v>
      </c>
      <c r="B25" s="92" t="s">
        <v>238</v>
      </c>
      <c r="C25" s="92" t="s">
        <v>58</v>
      </c>
      <c r="D25" s="99" t="s">
        <v>198</v>
      </c>
      <c r="E25" s="100" t="s">
        <v>138</v>
      </c>
      <c r="F25" s="92" t="s">
        <v>56</v>
      </c>
      <c r="G25" s="101">
        <v>42110</v>
      </c>
      <c r="I25" s="101">
        <v>42313</v>
      </c>
      <c r="J25" s="102">
        <v>42424</v>
      </c>
      <c r="K25" s="95" t="s">
        <v>221</v>
      </c>
      <c r="L25" s="96">
        <f t="shared" si="0"/>
        <v>314</v>
      </c>
      <c r="M25" s="103" t="s">
        <v>177</v>
      </c>
      <c r="N25" s="96">
        <v>558</v>
      </c>
      <c r="O25" s="96">
        <v>578</v>
      </c>
      <c r="P25" s="103">
        <f t="shared" si="1"/>
        <v>568</v>
      </c>
      <c r="Q25" s="104"/>
      <c r="S25" s="104"/>
      <c r="T25" s="104"/>
      <c r="U25" s="104"/>
      <c r="V25" s="104">
        <v>1065</v>
      </c>
      <c r="W25" s="103">
        <v>1080</v>
      </c>
      <c r="X25" s="104">
        <f t="shared" si="2"/>
        <v>1072.5</v>
      </c>
      <c r="Y25" s="105">
        <f t="shared" si="3"/>
        <v>3.4156050955414012</v>
      </c>
      <c r="Z25" s="104">
        <f t="shared" si="4"/>
        <v>504.5</v>
      </c>
      <c r="AA25" s="106">
        <f t="shared" si="5"/>
        <v>4.504464285714286</v>
      </c>
      <c r="AB25" s="106">
        <v>50</v>
      </c>
      <c r="AC25" s="107">
        <f t="shared" si="6"/>
        <v>6.23241932</v>
      </c>
      <c r="AD25" s="117">
        <v>10.6289</v>
      </c>
      <c r="AE25" s="106">
        <f t="shared" si="7"/>
        <v>0.991039627039627</v>
      </c>
      <c r="AF25" s="117">
        <v>0.227669</v>
      </c>
      <c r="AG25" s="117">
        <v>3.46231</v>
      </c>
      <c r="AH25" s="117">
        <v>0.354078</v>
      </c>
      <c r="AI25" s="107">
        <v>38</v>
      </c>
      <c r="AJ25" s="104">
        <v>2</v>
      </c>
      <c r="AK25" s="104">
        <v>7</v>
      </c>
      <c r="AL25" s="107">
        <v>16</v>
      </c>
      <c r="AM25" s="107">
        <v>12.5</v>
      </c>
      <c r="AN25" s="106">
        <f t="shared" si="8"/>
        <v>200</v>
      </c>
      <c r="AO25" s="106">
        <f t="shared" si="9"/>
        <v>125.228364907264</v>
      </c>
      <c r="AP25" s="105">
        <f t="shared" si="10"/>
        <v>90.09451154905699</v>
      </c>
      <c r="AQ25" s="106">
        <f t="shared" si="11"/>
        <v>117.69831480156448</v>
      </c>
      <c r="AR25" s="105">
        <f t="shared" si="12"/>
        <v>99.32042455536431</v>
      </c>
      <c r="AS25" s="106">
        <f t="shared" si="13"/>
        <v>112.60927544821455</v>
      </c>
      <c r="AT25" s="106">
        <f t="shared" si="14"/>
        <v>110.25208719819781</v>
      </c>
      <c r="AX25" s="108"/>
      <c r="AY25" s="109"/>
      <c r="AZ25" s="109"/>
      <c r="BA25" s="109"/>
      <c r="BB25" s="109"/>
      <c r="BC25" s="108"/>
      <c r="BD25" s="109"/>
      <c r="BE25" s="109"/>
      <c r="BG25" s="109"/>
      <c r="BH25" s="109"/>
      <c r="BI25" s="109"/>
      <c r="BJ25" s="109"/>
      <c r="BK25" s="109"/>
      <c r="BL25" s="108"/>
      <c r="BM25" s="109"/>
      <c r="BN25" s="109"/>
      <c r="BO25" s="109"/>
      <c r="BP25" s="108"/>
      <c r="BQ25" s="109"/>
      <c r="BR25" s="108"/>
      <c r="BS25" s="109"/>
      <c r="BT25" s="109"/>
      <c r="BU25" s="109"/>
      <c r="BV25" s="109"/>
      <c r="BW25" s="110"/>
      <c r="BX25" s="109"/>
      <c r="BY25" s="10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  <c r="IV25" s="99"/>
    </row>
    <row r="26" spans="1:77" ht="15">
      <c r="A26" s="92">
        <v>30</v>
      </c>
      <c r="B26" s="92" t="s">
        <v>238</v>
      </c>
      <c r="C26" s="92" t="s">
        <v>58</v>
      </c>
      <c r="D26" s="99" t="s">
        <v>55</v>
      </c>
      <c r="E26" s="100" t="s">
        <v>130</v>
      </c>
      <c r="F26" s="92" t="s">
        <v>56</v>
      </c>
      <c r="G26" s="115">
        <v>42034</v>
      </c>
      <c r="I26" s="101">
        <v>42313</v>
      </c>
      <c r="J26" s="102">
        <v>42424</v>
      </c>
      <c r="K26" s="95" t="s">
        <v>217</v>
      </c>
      <c r="L26" s="96">
        <f t="shared" si="0"/>
        <v>390</v>
      </c>
      <c r="M26" s="104">
        <v>784</v>
      </c>
      <c r="N26" s="96">
        <v>764</v>
      </c>
      <c r="O26" s="96">
        <v>768</v>
      </c>
      <c r="P26" s="103">
        <f t="shared" si="1"/>
        <v>766</v>
      </c>
      <c r="Q26" s="104"/>
      <c r="S26" s="104"/>
      <c r="T26" s="104"/>
      <c r="U26" s="104"/>
      <c r="V26" s="129">
        <v>1220</v>
      </c>
      <c r="W26" s="104">
        <v>1195</v>
      </c>
      <c r="X26" s="104">
        <f t="shared" si="2"/>
        <v>1207.5</v>
      </c>
      <c r="Y26" s="105">
        <f t="shared" si="3"/>
        <v>3.0961538461538463</v>
      </c>
      <c r="Z26" s="104">
        <f t="shared" si="4"/>
        <v>441.5</v>
      </c>
      <c r="AA26" s="106">
        <f t="shared" si="5"/>
        <v>3.9419642857142856</v>
      </c>
      <c r="AB26" s="106">
        <v>52</v>
      </c>
      <c r="AC26" s="107">
        <f t="shared" si="6"/>
        <v>6.185339000000002</v>
      </c>
      <c r="AD26" s="117">
        <v>12.8189</v>
      </c>
      <c r="AE26" s="106">
        <f t="shared" si="7"/>
        <v>1.061606625258799</v>
      </c>
      <c r="AF26" s="117">
        <v>0.222242</v>
      </c>
      <c r="AG26" s="117">
        <v>3.35965</v>
      </c>
      <c r="AH26" s="117">
        <v>0.317252</v>
      </c>
      <c r="AI26" s="113">
        <v>40</v>
      </c>
      <c r="AJ26" s="104">
        <v>3</v>
      </c>
      <c r="AK26" s="104">
        <v>6</v>
      </c>
      <c r="AL26" s="113">
        <v>16.5</v>
      </c>
      <c r="AM26" s="113">
        <v>12</v>
      </c>
      <c r="AN26" s="106">
        <f t="shared" si="8"/>
        <v>198</v>
      </c>
      <c r="AO26" s="106">
        <f t="shared" si="9"/>
        <v>109.59033321418643</v>
      </c>
      <c r="AP26" s="105">
        <f t="shared" si="10"/>
        <v>96.50969320534536</v>
      </c>
      <c r="AQ26" s="106">
        <f t="shared" si="11"/>
        <v>106.69034618035307</v>
      </c>
      <c r="AR26" s="105">
        <f t="shared" si="12"/>
        <v>96.37550200803211</v>
      </c>
      <c r="AS26" s="106">
        <f t="shared" si="13"/>
        <v>118.5360794191732</v>
      </c>
      <c r="AT26" s="106">
        <f t="shared" si="14"/>
        <v>104.64581618491935</v>
      </c>
      <c r="AX26" s="108"/>
      <c r="AY26" s="109"/>
      <c r="AZ26" s="109"/>
      <c r="BA26" s="109"/>
      <c r="BB26" s="109"/>
      <c r="BC26" s="108"/>
      <c r="BD26" s="109"/>
      <c r="BE26" s="109"/>
      <c r="BF26" s="108"/>
      <c r="BG26" s="109"/>
      <c r="BH26" s="109"/>
      <c r="BI26" s="109"/>
      <c r="BJ26" s="109"/>
      <c r="BK26" s="109"/>
      <c r="BL26" s="108"/>
      <c r="BM26" s="109"/>
      <c r="BN26" s="109"/>
      <c r="BO26" s="109"/>
      <c r="BP26" s="108"/>
      <c r="BQ26" s="109"/>
      <c r="BR26" s="108"/>
      <c r="BS26" s="109"/>
      <c r="BT26" s="109"/>
      <c r="BU26" s="109"/>
      <c r="BV26" s="109"/>
      <c r="BW26" s="110"/>
      <c r="BX26" s="109"/>
      <c r="BY26" s="109"/>
    </row>
    <row r="27" spans="1:256" s="99" customFormat="1" ht="15">
      <c r="A27" s="92">
        <v>10</v>
      </c>
      <c r="B27" s="92" t="s">
        <v>238</v>
      </c>
      <c r="C27" s="92" t="s">
        <v>58</v>
      </c>
      <c r="D27" s="99" t="s">
        <v>68</v>
      </c>
      <c r="E27" s="99">
        <v>142</v>
      </c>
      <c r="F27" s="92" t="s">
        <v>56</v>
      </c>
      <c r="G27" s="101">
        <v>42079</v>
      </c>
      <c r="H27" s="101"/>
      <c r="I27" s="101">
        <v>42313</v>
      </c>
      <c r="J27" s="102">
        <v>42424</v>
      </c>
      <c r="K27" s="95" t="s">
        <v>215</v>
      </c>
      <c r="L27" s="96">
        <f t="shared" si="0"/>
        <v>345</v>
      </c>
      <c r="M27" s="103">
        <v>598</v>
      </c>
      <c r="N27" s="96">
        <v>554</v>
      </c>
      <c r="O27" s="96">
        <v>540</v>
      </c>
      <c r="P27" s="103">
        <f t="shared" si="1"/>
        <v>547</v>
      </c>
      <c r="Q27" s="104"/>
      <c r="R27" s="103"/>
      <c r="S27" s="104"/>
      <c r="T27" s="104"/>
      <c r="U27" s="104"/>
      <c r="V27" s="129">
        <v>1020</v>
      </c>
      <c r="W27" s="103">
        <v>1015</v>
      </c>
      <c r="X27" s="104">
        <f t="shared" si="2"/>
        <v>1017.5</v>
      </c>
      <c r="Y27" s="105">
        <f t="shared" si="3"/>
        <v>2.949275362318841</v>
      </c>
      <c r="Z27" s="104">
        <f t="shared" si="4"/>
        <v>470.5</v>
      </c>
      <c r="AA27" s="106">
        <f t="shared" si="5"/>
        <v>4.200892857142857</v>
      </c>
      <c r="AB27" s="106">
        <v>52</v>
      </c>
      <c r="AC27" s="107">
        <f>-11.548+0.4878*(AB27)-0.0289*(L27)+0.00001947*(L27*L27)+0.0000334*(AB29*L27)</f>
        <v>6.786758750000001</v>
      </c>
      <c r="AD27" s="117">
        <v>11.9824</v>
      </c>
      <c r="AE27" s="106">
        <f t="shared" si="7"/>
        <v>1.1776314496314495</v>
      </c>
      <c r="AF27" s="117">
        <v>0.212919</v>
      </c>
      <c r="AG27" s="117">
        <v>3.01756</v>
      </c>
      <c r="AH27" s="117">
        <v>0.336561</v>
      </c>
      <c r="AI27" s="107">
        <v>32</v>
      </c>
      <c r="AJ27" s="104">
        <v>3</v>
      </c>
      <c r="AK27" s="104">
        <v>7</v>
      </c>
      <c r="AL27" s="107">
        <v>16</v>
      </c>
      <c r="AM27" s="107">
        <v>12.5</v>
      </c>
      <c r="AN27" s="106">
        <f t="shared" si="8"/>
        <v>200</v>
      </c>
      <c r="AO27" s="106">
        <f t="shared" si="9"/>
        <v>116.78879224750784</v>
      </c>
      <c r="AP27" s="105">
        <f t="shared" si="10"/>
        <v>107.05740451194994</v>
      </c>
      <c r="AQ27" s="106">
        <f t="shared" si="11"/>
        <v>101.62906141691388</v>
      </c>
      <c r="AR27" s="105">
        <f t="shared" si="12"/>
        <v>86.56224899598392</v>
      </c>
      <c r="AS27" s="106">
        <f t="shared" si="13"/>
        <v>94.82886353533858</v>
      </c>
      <c r="AT27" s="106">
        <f t="shared" si="14"/>
        <v>103.56926701275576</v>
      </c>
      <c r="AU27" s="92"/>
      <c r="AV27" s="92"/>
      <c r="AW27" s="92"/>
      <c r="AX27" s="108"/>
      <c r="AY27" s="109"/>
      <c r="AZ27" s="109"/>
      <c r="BA27" s="109"/>
      <c r="BB27" s="109"/>
      <c r="BC27" s="108"/>
      <c r="BD27" s="109"/>
      <c r="BE27" s="109"/>
      <c r="BF27" s="108"/>
      <c r="BG27" s="109"/>
      <c r="BH27" s="109"/>
      <c r="BI27" s="109"/>
      <c r="BJ27" s="109"/>
      <c r="BK27" s="109"/>
      <c r="BL27" s="108"/>
      <c r="BM27" s="109"/>
      <c r="BN27" s="109"/>
      <c r="BO27" s="109"/>
      <c r="BP27" s="108"/>
      <c r="BQ27" s="109"/>
      <c r="BR27" s="108"/>
      <c r="BS27" s="109"/>
      <c r="BT27" s="109"/>
      <c r="BU27" s="109"/>
      <c r="BV27" s="109"/>
      <c r="BW27" s="110"/>
      <c r="BX27" s="109"/>
      <c r="BY27" s="109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  <c r="IL27" s="92"/>
      <c r="IM27" s="92"/>
      <c r="IN27" s="92"/>
      <c r="IO27" s="92"/>
      <c r="IP27" s="92"/>
      <c r="IQ27" s="92"/>
      <c r="IR27" s="92"/>
      <c r="IS27" s="92"/>
      <c r="IT27" s="92"/>
      <c r="IU27" s="92"/>
      <c r="IV27" s="92"/>
    </row>
    <row r="28" spans="1:256" ht="15">
      <c r="A28" s="92">
        <v>15</v>
      </c>
      <c r="B28" s="92" t="s">
        <v>238</v>
      </c>
      <c r="C28" s="92" t="s">
        <v>58</v>
      </c>
      <c r="D28" s="99" t="s">
        <v>68</v>
      </c>
      <c r="E28" s="100" t="s">
        <v>115</v>
      </c>
      <c r="F28" s="92" t="s">
        <v>56</v>
      </c>
      <c r="G28" s="115">
        <v>42068</v>
      </c>
      <c r="I28" s="101">
        <v>42313</v>
      </c>
      <c r="J28" s="102">
        <v>42424</v>
      </c>
      <c r="K28" s="95" t="s">
        <v>215</v>
      </c>
      <c r="L28" s="96">
        <f t="shared" si="0"/>
        <v>356</v>
      </c>
      <c r="M28" s="103">
        <v>532</v>
      </c>
      <c r="N28" s="96">
        <v>548</v>
      </c>
      <c r="O28" s="96">
        <v>542</v>
      </c>
      <c r="P28" s="103">
        <f t="shared" si="1"/>
        <v>545</v>
      </c>
      <c r="Q28" s="104"/>
      <c r="S28" s="104"/>
      <c r="T28" s="104"/>
      <c r="U28" s="104"/>
      <c r="V28" s="129">
        <v>988</v>
      </c>
      <c r="W28" s="103">
        <v>952</v>
      </c>
      <c r="X28" s="104">
        <f t="shared" si="2"/>
        <v>970</v>
      </c>
      <c r="Y28" s="105">
        <f t="shared" si="3"/>
        <v>2.7247191011235956</v>
      </c>
      <c r="Z28" s="104">
        <f t="shared" si="4"/>
        <v>425</v>
      </c>
      <c r="AA28" s="106">
        <f t="shared" si="5"/>
        <v>3.794642857142857</v>
      </c>
      <c r="AB28" s="105">
        <v>49</v>
      </c>
      <c r="AC28" s="107">
        <f aca="true" t="shared" si="15" ref="AC28:AC47">-11.548+0.4878*(AB28)-0.0289*(L28)+0.00001947*(L28*L28)+0.0000334*(AB29*L28)</f>
        <v>5.175431520000001</v>
      </c>
      <c r="AD28" s="117">
        <v>10.966</v>
      </c>
      <c r="AE28" s="106">
        <f t="shared" si="7"/>
        <v>1.1305154639175257</v>
      </c>
      <c r="AF28" s="117">
        <v>0.217741</v>
      </c>
      <c r="AG28" s="117">
        <v>3.80093</v>
      </c>
      <c r="AH28" s="117">
        <v>0.353315</v>
      </c>
      <c r="AI28" s="113">
        <v>35</v>
      </c>
      <c r="AJ28" s="104">
        <v>1</v>
      </c>
      <c r="AK28" s="104">
        <v>7</v>
      </c>
      <c r="AL28" s="113">
        <v>15</v>
      </c>
      <c r="AM28" s="113">
        <v>12</v>
      </c>
      <c r="AN28" s="106">
        <f t="shared" si="8"/>
        <v>180</v>
      </c>
      <c r="AO28" s="106">
        <f t="shared" si="9"/>
        <v>105.49465824695183</v>
      </c>
      <c r="AP28" s="105">
        <f t="shared" si="10"/>
        <v>102.77413308341141</v>
      </c>
      <c r="AQ28" s="106">
        <f t="shared" si="11"/>
        <v>93.89107860522384</v>
      </c>
      <c r="AR28" s="105">
        <f t="shared" si="12"/>
        <v>109.03413654618474</v>
      </c>
      <c r="AS28" s="106">
        <f t="shared" si="13"/>
        <v>103.71906949177657</v>
      </c>
      <c r="AT28" s="106">
        <f t="shared" si="14"/>
        <v>103.16017407022721</v>
      </c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  <c r="IV28" s="99"/>
    </row>
    <row r="29" spans="1:256" ht="15">
      <c r="A29" s="92">
        <v>14</v>
      </c>
      <c r="B29" s="92" t="s">
        <v>238</v>
      </c>
      <c r="C29" s="92" t="s">
        <v>58</v>
      </c>
      <c r="D29" s="99" t="s">
        <v>68</v>
      </c>
      <c r="E29" s="100" t="s">
        <v>114</v>
      </c>
      <c r="F29" s="92" t="s">
        <v>56</v>
      </c>
      <c r="G29" s="101">
        <v>42091</v>
      </c>
      <c r="I29" s="101">
        <v>42313</v>
      </c>
      <c r="J29" s="102">
        <v>42424</v>
      </c>
      <c r="K29" s="95" t="s">
        <v>215</v>
      </c>
      <c r="L29" s="96">
        <f t="shared" si="0"/>
        <v>333</v>
      </c>
      <c r="M29" s="103">
        <v>588</v>
      </c>
      <c r="N29" s="96">
        <v>626</v>
      </c>
      <c r="O29" s="96">
        <v>640</v>
      </c>
      <c r="P29" s="103">
        <f t="shared" si="1"/>
        <v>633</v>
      </c>
      <c r="Q29" s="104"/>
      <c r="S29" s="104"/>
      <c r="T29" s="104"/>
      <c r="U29" s="104"/>
      <c r="V29" s="129">
        <v>1045</v>
      </c>
      <c r="W29" s="103">
        <v>1030</v>
      </c>
      <c r="X29" s="104">
        <f t="shared" si="2"/>
        <v>1037.5</v>
      </c>
      <c r="Y29" s="105">
        <f t="shared" si="3"/>
        <v>3.1156156156156154</v>
      </c>
      <c r="Z29" s="104">
        <f t="shared" si="4"/>
        <v>404.5</v>
      </c>
      <c r="AA29" s="106">
        <f t="shared" si="5"/>
        <v>3.611607142857143</v>
      </c>
      <c r="AB29" s="106">
        <v>54</v>
      </c>
      <c r="AC29" s="107">
        <f t="shared" si="15"/>
        <v>7.873496630000002</v>
      </c>
      <c r="AD29" s="117">
        <v>11.3876</v>
      </c>
      <c r="AE29" s="106">
        <f t="shared" si="7"/>
        <v>1.0976000000000001</v>
      </c>
      <c r="AF29" s="117">
        <v>0.285047</v>
      </c>
      <c r="AG29" s="117">
        <v>3.08718</v>
      </c>
      <c r="AH29" s="117">
        <v>0.47928</v>
      </c>
      <c r="AI29" s="113">
        <v>36</v>
      </c>
      <c r="AJ29" s="104">
        <v>2</v>
      </c>
      <c r="AK29" s="104">
        <v>6</v>
      </c>
      <c r="AL29" s="113">
        <v>16</v>
      </c>
      <c r="AM29" s="113">
        <v>12</v>
      </c>
      <c r="AN29" s="106">
        <f t="shared" si="8"/>
        <v>192</v>
      </c>
      <c r="AO29" s="106">
        <f t="shared" si="9"/>
        <v>100.40609237856944</v>
      </c>
      <c r="AP29" s="105">
        <f t="shared" si="10"/>
        <v>99.78181818181818</v>
      </c>
      <c r="AQ29" s="106">
        <f t="shared" si="11"/>
        <v>107.36097917352222</v>
      </c>
      <c r="AR29" s="105">
        <f t="shared" si="12"/>
        <v>88.55938037865748</v>
      </c>
      <c r="AS29" s="106">
        <f t="shared" si="13"/>
        <v>106.68247147725589</v>
      </c>
      <c r="AT29" s="106">
        <f t="shared" si="14"/>
        <v>99.93051040809601</v>
      </c>
      <c r="AX29" s="108"/>
      <c r="AY29" s="109"/>
      <c r="AZ29" s="109"/>
      <c r="BA29" s="109"/>
      <c r="BB29" s="109"/>
      <c r="BC29" s="108"/>
      <c r="BD29" s="109"/>
      <c r="BE29" s="109"/>
      <c r="BF29" s="108"/>
      <c r="BG29" s="109"/>
      <c r="BH29" s="109"/>
      <c r="BI29" s="109"/>
      <c r="BJ29" s="109"/>
      <c r="BK29" s="109"/>
      <c r="BL29" s="108"/>
      <c r="BM29" s="109"/>
      <c r="BN29" s="109"/>
      <c r="BO29" s="109"/>
      <c r="BP29" s="108"/>
      <c r="BQ29" s="109"/>
      <c r="BR29" s="108"/>
      <c r="BS29" s="109"/>
      <c r="BT29" s="109"/>
      <c r="BU29" s="109"/>
      <c r="BV29" s="109"/>
      <c r="BW29" s="110"/>
      <c r="BX29" s="109"/>
      <c r="BY29" s="10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  <c r="IV29" s="99"/>
    </row>
    <row r="30" spans="1:256" s="99" customFormat="1" ht="15">
      <c r="A30" s="92">
        <v>73</v>
      </c>
      <c r="B30" s="92" t="s">
        <v>238</v>
      </c>
      <c r="C30" s="92" t="s">
        <v>58</v>
      </c>
      <c r="D30" s="92" t="s">
        <v>61</v>
      </c>
      <c r="E30" s="100" t="s">
        <v>170</v>
      </c>
      <c r="F30" s="92" t="s">
        <v>56</v>
      </c>
      <c r="G30" s="101">
        <v>42097</v>
      </c>
      <c r="H30" s="101"/>
      <c r="I30" s="101">
        <v>42313</v>
      </c>
      <c r="J30" s="102">
        <v>42424</v>
      </c>
      <c r="K30" s="95" t="s">
        <v>226</v>
      </c>
      <c r="L30" s="96">
        <f t="shared" si="0"/>
        <v>327</v>
      </c>
      <c r="M30" s="103">
        <v>544</v>
      </c>
      <c r="N30" s="96">
        <v>534</v>
      </c>
      <c r="O30" s="96">
        <v>550</v>
      </c>
      <c r="P30" s="103">
        <f t="shared" si="1"/>
        <v>542</v>
      </c>
      <c r="Q30" s="103"/>
      <c r="R30" s="103"/>
      <c r="S30" s="103"/>
      <c r="T30" s="103"/>
      <c r="U30" s="103"/>
      <c r="V30" s="103">
        <v>946</v>
      </c>
      <c r="W30" s="103">
        <v>946</v>
      </c>
      <c r="X30" s="104">
        <f t="shared" si="2"/>
        <v>946</v>
      </c>
      <c r="Y30" s="105">
        <f t="shared" si="3"/>
        <v>2.8929663608562692</v>
      </c>
      <c r="Z30" s="104">
        <f t="shared" si="4"/>
        <v>404</v>
      </c>
      <c r="AA30" s="106">
        <f t="shared" si="5"/>
        <v>3.607142857142857</v>
      </c>
      <c r="AB30" s="106">
        <v>49</v>
      </c>
      <c r="AC30" s="107">
        <f t="shared" si="15"/>
        <v>5.54281943</v>
      </c>
      <c r="AD30" s="117">
        <v>9.87052</v>
      </c>
      <c r="AE30" s="106">
        <f t="shared" si="7"/>
        <v>1.0433953488372094</v>
      </c>
      <c r="AF30" s="117">
        <v>0.195332</v>
      </c>
      <c r="AG30" s="117">
        <v>3.45739</v>
      </c>
      <c r="AH30" s="117">
        <v>0.247395</v>
      </c>
      <c r="AI30" s="107">
        <v>37</v>
      </c>
      <c r="AJ30" s="103">
        <v>4</v>
      </c>
      <c r="AK30" s="103">
        <v>6</v>
      </c>
      <c r="AL30" s="107">
        <v>15</v>
      </c>
      <c r="AM30" s="107">
        <v>12</v>
      </c>
      <c r="AN30" s="106">
        <f t="shared" si="8"/>
        <v>180</v>
      </c>
      <c r="AO30" s="106">
        <f t="shared" si="9"/>
        <v>100.28198101592598</v>
      </c>
      <c r="AP30" s="105">
        <f t="shared" si="10"/>
        <v>94.85412262156449</v>
      </c>
      <c r="AQ30" s="106">
        <f t="shared" si="11"/>
        <v>99.68870988477839</v>
      </c>
      <c r="AR30" s="105">
        <f t="shared" si="12"/>
        <v>99.17928858290304</v>
      </c>
      <c r="AS30" s="106">
        <f t="shared" si="13"/>
        <v>109.64587346273522</v>
      </c>
      <c r="AT30" s="106">
        <f t="shared" si="14"/>
        <v>99.7936058689005</v>
      </c>
      <c r="AU30" s="92"/>
      <c r="AV30" s="92"/>
      <c r="AW30" s="92"/>
      <c r="AX30" s="96"/>
      <c r="AY30" s="92"/>
      <c r="AZ30" s="92"/>
      <c r="BA30" s="92"/>
      <c r="BB30" s="114"/>
      <c r="BC30" s="96"/>
      <c r="BD30" s="114"/>
      <c r="BE30" s="114"/>
      <c r="BF30" s="96"/>
      <c r="BG30" s="96"/>
      <c r="BH30" s="92"/>
      <c r="BI30" s="92"/>
      <c r="BJ30" s="92"/>
      <c r="BK30" s="114"/>
      <c r="BL30" s="96"/>
      <c r="BM30" s="114"/>
      <c r="BN30" s="114"/>
      <c r="BO30" s="92"/>
      <c r="BP30" s="92"/>
      <c r="BQ30" s="92"/>
      <c r="BR30" s="92"/>
      <c r="BS30" s="114"/>
      <c r="BT30" s="92"/>
      <c r="BU30" s="92"/>
      <c r="BV30" s="92"/>
      <c r="BW30" s="98"/>
      <c r="BX30" s="114"/>
      <c r="BY30" s="114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  <c r="IP30" s="92"/>
      <c r="IQ30" s="92"/>
      <c r="IR30" s="92"/>
      <c r="IS30" s="92"/>
      <c r="IT30" s="92"/>
      <c r="IU30" s="92"/>
      <c r="IV30" s="92"/>
    </row>
    <row r="31" spans="1:77" ht="15">
      <c r="A31" s="92">
        <v>39</v>
      </c>
      <c r="B31" s="92" t="s">
        <v>238</v>
      </c>
      <c r="C31" s="92" t="s">
        <v>58</v>
      </c>
      <c r="D31" s="99" t="s">
        <v>198</v>
      </c>
      <c r="E31" s="100" t="s">
        <v>137</v>
      </c>
      <c r="F31" s="92" t="s">
        <v>56</v>
      </c>
      <c r="G31" s="101">
        <v>42108</v>
      </c>
      <c r="I31" s="101">
        <v>42313</v>
      </c>
      <c r="J31" s="102">
        <v>42424</v>
      </c>
      <c r="K31" s="95" t="s">
        <v>221</v>
      </c>
      <c r="L31" s="96">
        <f t="shared" si="0"/>
        <v>316</v>
      </c>
      <c r="M31" s="103" t="s">
        <v>176</v>
      </c>
      <c r="N31" s="96">
        <v>586</v>
      </c>
      <c r="O31" s="96">
        <v>586</v>
      </c>
      <c r="P31" s="103">
        <f t="shared" si="1"/>
        <v>586</v>
      </c>
      <c r="Q31" s="104"/>
      <c r="S31" s="104"/>
      <c r="T31" s="104"/>
      <c r="U31" s="104"/>
      <c r="V31" s="104">
        <v>970</v>
      </c>
      <c r="W31" s="103">
        <v>970</v>
      </c>
      <c r="X31" s="104">
        <f t="shared" si="2"/>
        <v>970</v>
      </c>
      <c r="Y31" s="105">
        <f t="shared" si="3"/>
        <v>3.069620253164557</v>
      </c>
      <c r="Z31" s="104">
        <f t="shared" si="4"/>
        <v>384</v>
      </c>
      <c r="AA31" s="106">
        <f t="shared" si="5"/>
        <v>3.4285714285714284</v>
      </c>
      <c r="AB31" s="106">
        <v>51</v>
      </c>
      <c r="AC31" s="107">
        <f t="shared" si="15"/>
        <v>6.669316320000002</v>
      </c>
      <c r="AD31" s="117">
        <v>10.5566</v>
      </c>
      <c r="AE31" s="106">
        <f t="shared" si="7"/>
        <v>1.0883092783505153</v>
      </c>
      <c r="AF31" s="117">
        <v>0.390707</v>
      </c>
      <c r="AG31" s="117">
        <v>3.17841</v>
      </c>
      <c r="AH31" s="117">
        <v>0.464076</v>
      </c>
      <c r="AI31" s="107">
        <v>31</v>
      </c>
      <c r="AJ31" s="104">
        <v>2</v>
      </c>
      <c r="AK31" s="104">
        <v>7</v>
      </c>
      <c r="AL31" s="107">
        <v>15</v>
      </c>
      <c r="AM31" s="107">
        <v>11</v>
      </c>
      <c r="AN31" s="106">
        <f t="shared" si="8"/>
        <v>165</v>
      </c>
      <c r="AO31" s="106">
        <f t="shared" si="9"/>
        <v>95.31752651018705</v>
      </c>
      <c r="AP31" s="105">
        <f t="shared" si="10"/>
        <v>98.93720712277411</v>
      </c>
      <c r="AQ31" s="106">
        <f t="shared" si="11"/>
        <v>105.77602526411292</v>
      </c>
      <c r="AR31" s="105">
        <f t="shared" si="12"/>
        <v>91.17641996557659</v>
      </c>
      <c r="AS31" s="106">
        <f t="shared" si="13"/>
        <v>91.86546154985925</v>
      </c>
      <c r="AT31" s="106">
        <f t="shared" si="14"/>
        <v>96.95973457853476</v>
      </c>
      <c r="AX31" s="108"/>
      <c r="AY31" s="109"/>
      <c r="AZ31" s="109"/>
      <c r="BA31" s="109"/>
      <c r="BB31" s="109"/>
      <c r="BC31" s="108"/>
      <c r="BD31" s="109"/>
      <c r="BE31" s="109"/>
      <c r="BG31" s="109"/>
      <c r="BH31" s="109"/>
      <c r="BI31" s="109"/>
      <c r="BJ31" s="109"/>
      <c r="BK31" s="109"/>
      <c r="BL31" s="108"/>
      <c r="BM31" s="109"/>
      <c r="BN31" s="109"/>
      <c r="BO31" s="109"/>
      <c r="BP31" s="108"/>
      <c r="BQ31" s="109"/>
      <c r="BR31" s="108"/>
      <c r="BS31" s="109"/>
      <c r="BT31" s="109"/>
      <c r="BU31" s="109"/>
      <c r="BV31" s="109"/>
      <c r="BW31" s="110"/>
      <c r="BX31" s="109"/>
      <c r="BY31" s="109"/>
    </row>
    <row r="32" spans="1:77" ht="15">
      <c r="A32" s="92">
        <v>36</v>
      </c>
      <c r="B32" s="92" t="s">
        <v>238</v>
      </c>
      <c r="C32" s="92" t="s">
        <v>58</v>
      </c>
      <c r="D32" s="99" t="s">
        <v>198</v>
      </c>
      <c r="E32" s="116" t="s">
        <v>134</v>
      </c>
      <c r="F32" s="92" t="s">
        <v>56</v>
      </c>
      <c r="G32" s="115">
        <v>42095</v>
      </c>
      <c r="I32" s="101">
        <v>42313</v>
      </c>
      <c r="J32" s="102">
        <v>42424</v>
      </c>
      <c r="K32" s="95" t="s">
        <v>221</v>
      </c>
      <c r="L32" s="96">
        <f t="shared" si="0"/>
        <v>329</v>
      </c>
      <c r="M32" s="104">
        <v>552</v>
      </c>
      <c r="N32" s="96">
        <v>566</v>
      </c>
      <c r="O32" s="96">
        <v>570</v>
      </c>
      <c r="P32" s="103">
        <f t="shared" si="1"/>
        <v>568</v>
      </c>
      <c r="Q32" s="104"/>
      <c r="S32" s="104"/>
      <c r="T32" s="104"/>
      <c r="U32" s="104"/>
      <c r="V32" s="129">
        <v>954</v>
      </c>
      <c r="W32" s="104">
        <v>978</v>
      </c>
      <c r="X32" s="104">
        <f t="shared" si="2"/>
        <v>966</v>
      </c>
      <c r="Y32" s="105">
        <f t="shared" si="3"/>
        <v>2.9361702127659575</v>
      </c>
      <c r="Z32" s="104">
        <f t="shared" si="4"/>
        <v>398</v>
      </c>
      <c r="AA32" s="106">
        <f t="shared" si="5"/>
        <v>3.5535714285714284</v>
      </c>
      <c r="AB32" s="106">
        <v>50</v>
      </c>
      <c r="AC32" s="107">
        <f t="shared" si="15"/>
        <v>5.990782270000001</v>
      </c>
      <c r="AD32" s="117">
        <v>10.4932</v>
      </c>
      <c r="AE32" s="106">
        <f t="shared" si="7"/>
        <v>1.0862525879917184</v>
      </c>
      <c r="AF32" s="117">
        <v>0.264882</v>
      </c>
      <c r="AG32" s="117">
        <v>2.09879</v>
      </c>
      <c r="AH32" s="117">
        <v>0.407506</v>
      </c>
      <c r="AI32" s="107">
        <v>33</v>
      </c>
      <c r="AJ32" s="104">
        <v>2</v>
      </c>
      <c r="AK32" s="104">
        <v>7</v>
      </c>
      <c r="AL32" s="107">
        <v>14.5</v>
      </c>
      <c r="AM32" s="107">
        <v>11.5</v>
      </c>
      <c r="AN32" s="106">
        <f t="shared" si="8"/>
        <v>166.75</v>
      </c>
      <c r="AO32" s="106">
        <f t="shared" si="9"/>
        <v>98.79264466420429</v>
      </c>
      <c r="AP32" s="105">
        <f t="shared" si="10"/>
        <v>98.75023527197439</v>
      </c>
      <c r="AQ32" s="106">
        <f t="shared" si="11"/>
        <v>101.17747114975732</v>
      </c>
      <c r="AR32" s="105">
        <f t="shared" si="12"/>
        <v>60.20625358577166</v>
      </c>
      <c r="AS32" s="106">
        <f t="shared" si="13"/>
        <v>97.7922655208179</v>
      </c>
      <c r="AT32" s="106">
        <f t="shared" si="14"/>
        <v>91.44381195284377</v>
      </c>
      <c r="AX32" s="108"/>
      <c r="AY32" s="109"/>
      <c r="AZ32" s="109"/>
      <c r="BA32" s="109"/>
      <c r="BB32" s="109"/>
      <c r="BC32" s="108"/>
      <c r="BD32" s="109"/>
      <c r="BE32" s="109"/>
      <c r="BG32" s="109"/>
      <c r="BH32" s="109"/>
      <c r="BI32" s="109"/>
      <c r="BJ32" s="109"/>
      <c r="BK32" s="109"/>
      <c r="BL32" s="108"/>
      <c r="BM32" s="109"/>
      <c r="BN32" s="109"/>
      <c r="BO32" s="109"/>
      <c r="BP32" s="108"/>
      <c r="BQ32" s="109"/>
      <c r="BR32" s="108"/>
      <c r="BS32" s="109"/>
      <c r="BT32" s="109"/>
      <c r="BU32" s="109"/>
      <c r="BV32" s="109"/>
      <c r="BW32" s="110"/>
      <c r="BX32" s="109"/>
      <c r="BY32" s="109"/>
    </row>
    <row r="33" spans="1:77" ht="15">
      <c r="A33" s="92">
        <v>37</v>
      </c>
      <c r="B33" s="92" t="s">
        <v>238</v>
      </c>
      <c r="C33" s="92" t="s">
        <v>58</v>
      </c>
      <c r="D33" s="99" t="s">
        <v>198</v>
      </c>
      <c r="E33" s="100" t="s">
        <v>135</v>
      </c>
      <c r="F33" s="92" t="s">
        <v>56</v>
      </c>
      <c r="G33" s="101">
        <v>42114</v>
      </c>
      <c r="I33" s="101">
        <v>42313</v>
      </c>
      <c r="J33" s="102">
        <v>42424</v>
      </c>
      <c r="K33" s="95" t="s">
        <v>221</v>
      </c>
      <c r="L33" s="96">
        <f t="shared" si="0"/>
        <v>310</v>
      </c>
      <c r="M33" s="130" t="s">
        <v>174</v>
      </c>
      <c r="N33" s="96">
        <v>594</v>
      </c>
      <c r="O33" s="96">
        <v>590</v>
      </c>
      <c r="P33" s="103">
        <f t="shared" si="1"/>
        <v>592</v>
      </c>
      <c r="Q33" s="104"/>
      <c r="S33" s="104"/>
      <c r="T33" s="104"/>
      <c r="U33" s="104"/>
      <c r="V33" s="129">
        <v>910</v>
      </c>
      <c r="W33" s="103">
        <v>916</v>
      </c>
      <c r="X33" s="104">
        <f t="shared" si="2"/>
        <v>913</v>
      </c>
      <c r="Y33" s="105">
        <f t="shared" si="3"/>
        <v>2.945161290322581</v>
      </c>
      <c r="Z33" s="104">
        <f t="shared" si="4"/>
        <v>321</v>
      </c>
      <c r="AA33" s="106">
        <f t="shared" si="5"/>
        <v>2.8660714285714284</v>
      </c>
      <c r="AB33" s="106">
        <v>50</v>
      </c>
      <c r="AC33" s="107">
        <f t="shared" si="15"/>
        <v>6.2717670000000005</v>
      </c>
      <c r="AD33" s="117">
        <v>9.31081</v>
      </c>
      <c r="AE33" s="106">
        <f t="shared" si="7"/>
        <v>1.0198039430449068</v>
      </c>
      <c r="AF33" s="117">
        <v>0.202079</v>
      </c>
      <c r="AG33" s="117">
        <v>3.23742</v>
      </c>
      <c r="AH33" s="117">
        <v>0.249177</v>
      </c>
      <c r="AI33" s="107">
        <v>32</v>
      </c>
      <c r="AJ33" s="104">
        <v>2</v>
      </c>
      <c r="AK33" s="104">
        <v>6</v>
      </c>
      <c r="AL33" s="107">
        <v>16</v>
      </c>
      <c r="AM33" s="107">
        <v>13</v>
      </c>
      <c r="AN33" s="106">
        <f t="shared" si="8"/>
        <v>208</v>
      </c>
      <c r="AO33" s="106">
        <f t="shared" si="9"/>
        <v>79.67949481710949</v>
      </c>
      <c r="AP33" s="105">
        <f t="shared" si="10"/>
        <v>92.7094493677188</v>
      </c>
      <c r="AQ33" s="106">
        <f t="shared" si="11"/>
        <v>101.48729463551278</v>
      </c>
      <c r="AR33" s="105">
        <f t="shared" si="12"/>
        <v>92.86919104991395</v>
      </c>
      <c r="AS33" s="106">
        <f t="shared" si="13"/>
        <v>94.82886353533858</v>
      </c>
      <c r="AT33" s="106">
        <f t="shared" si="14"/>
        <v>90.79992180929581</v>
      </c>
      <c r="AX33" s="108"/>
      <c r="AY33" s="109"/>
      <c r="AZ33" s="109"/>
      <c r="BA33" s="109"/>
      <c r="BB33" s="109"/>
      <c r="BC33" s="108"/>
      <c r="BD33" s="109"/>
      <c r="BE33" s="109"/>
      <c r="BF33" s="108"/>
      <c r="BG33" s="109"/>
      <c r="BH33" s="109"/>
      <c r="BI33" s="109"/>
      <c r="BJ33" s="109"/>
      <c r="BK33" s="109"/>
      <c r="BL33" s="108"/>
      <c r="BM33" s="109"/>
      <c r="BN33" s="109"/>
      <c r="BO33" s="109"/>
      <c r="BP33" s="108"/>
      <c r="BQ33" s="109"/>
      <c r="BR33" s="108"/>
      <c r="BS33" s="109"/>
      <c r="BT33" s="109"/>
      <c r="BU33" s="109"/>
      <c r="BV33" s="109"/>
      <c r="BW33" s="110"/>
      <c r="BX33" s="109"/>
      <c r="BY33" s="109"/>
    </row>
    <row r="34" spans="1:77" ht="15">
      <c r="A34" s="92">
        <v>35</v>
      </c>
      <c r="B34" s="92" t="s">
        <v>238</v>
      </c>
      <c r="C34" s="92" t="s">
        <v>58</v>
      </c>
      <c r="D34" s="99" t="s">
        <v>198</v>
      </c>
      <c r="E34" s="100" t="s">
        <v>133</v>
      </c>
      <c r="F34" s="92" t="s">
        <v>56</v>
      </c>
      <c r="G34" s="101">
        <v>42111</v>
      </c>
      <c r="I34" s="101">
        <v>42313</v>
      </c>
      <c r="J34" s="102">
        <v>42424</v>
      </c>
      <c r="K34" s="95" t="s">
        <v>221</v>
      </c>
      <c r="L34" s="96">
        <f t="shared" si="0"/>
        <v>313</v>
      </c>
      <c r="M34" s="103">
        <v>522</v>
      </c>
      <c r="N34" s="96">
        <v>542</v>
      </c>
      <c r="O34" s="96">
        <v>532</v>
      </c>
      <c r="P34" s="103">
        <f t="shared" si="1"/>
        <v>537</v>
      </c>
      <c r="Q34" s="104"/>
      <c r="S34" s="104"/>
      <c r="T34" s="104"/>
      <c r="U34" s="104"/>
      <c r="V34" s="129">
        <v>860</v>
      </c>
      <c r="W34" s="103">
        <v>858</v>
      </c>
      <c r="X34" s="104">
        <f t="shared" si="2"/>
        <v>859</v>
      </c>
      <c r="Y34" s="105">
        <f t="shared" si="3"/>
        <v>2.7444089456869007</v>
      </c>
      <c r="Z34" s="104">
        <f t="shared" si="4"/>
        <v>322</v>
      </c>
      <c r="AA34" s="106">
        <f t="shared" si="5"/>
        <v>2.875</v>
      </c>
      <c r="AB34" s="105">
        <v>50</v>
      </c>
      <c r="AC34" s="107">
        <f t="shared" si="15"/>
        <v>6.23692063</v>
      </c>
      <c r="AD34" s="117">
        <v>8.75862</v>
      </c>
      <c r="AE34" s="106">
        <f t="shared" si="7"/>
        <v>1.01962980209546</v>
      </c>
      <c r="AF34" s="117">
        <v>0.154474</v>
      </c>
      <c r="AG34" s="117">
        <v>2.30131</v>
      </c>
      <c r="AH34" s="117">
        <v>0.282405</v>
      </c>
      <c r="AI34" s="107">
        <v>35</v>
      </c>
      <c r="AJ34" s="104">
        <v>3</v>
      </c>
      <c r="AK34" s="104">
        <v>6</v>
      </c>
      <c r="AL34" s="107">
        <v>14</v>
      </c>
      <c r="AM34" s="107">
        <v>11</v>
      </c>
      <c r="AN34" s="106">
        <f t="shared" si="8"/>
        <v>154</v>
      </c>
      <c r="AO34" s="106">
        <f t="shared" si="9"/>
        <v>79.92771754239644</v>
      </c>
      <c r="AP34" s="105">
        <f t="shared" si="10"/>
        <v>92.69361837231453</v>
      </c>
      <c r="AQ34" s="106">
        <f t="shared" si="11"/>
        <v>94.56957083690216</v>
      </c>
      <c r="AR34" s="105">
        <f t="shared" si="12"/>
        <v>66.01577739529546</v>
      </c>
      <c r="AS34" s="106">
        <f t="shared" si="13"/>
        <v>103.71906949177657</v>
      </c>
      <c r="AT34" s="106">
        <f aca="true" t="shared" si="16" ref="AT34:AT61">(AO34*0.3)+(AP34*0.2)+(AQ34*0.2)+(AR34*0.2)+(AS34*0.1)</f>
        <v>85.00601553279901</v>
      </c>
      <c r="AX34" s="108"/>
      <c r="AY34" s="109"/>
      <c r="AZ34" s="109"/>
      <c r="BA34" s="109"/>
      <c r="BB34" s="109"/>
      <c r="BC34" s="108"/>
      <c r="BD34" s="109"/>
      <c r="BE34" s="109"/>
      <c r="BG34" s="109"/>
      <c r="BH34" s="109"/>
      <c r="BI34" s="109"/>
      <c r="BJ34" s="109"/>
      <c r="BK34" s="109"/>
      <c r="BL34" s="108"/>
      <c r="BM34" s="109"/>
      <c r="BN34" s="109"/>
      <c r="BO34" s="109"/>
      <c r="BP34" s="108"/>
      <c r="BQ34" s="109"/>
      <c r="BR34" s="108"/>
      <c r="BS34" s="109"/>
      <c r="BT34" s="109"/>
      <c r="BU34" s="109"/>
      <c r="BV34" s="109"/>
      <c r="BW34" s="110"/>
      <c r="BX34" s="109"/>
      <c r="BY34" s="109"/>
    </row>
    <row r="35" spans="1:77" ht="15.75">
      <c r="A35" s="92">
        <v>54</v>
      </c>
      <c r="B35" s="92" t="s">
        <v>238</v>
      </c>
      <c r="C35" s="92" t="s">
        <v>58</v>
      </c>
      <c r="D35" s="99" t="s">
        <v>65</v>
      </c>
      <c r="E35" s="100" t="s">
        <v>201</v>
      </c>
      <c r="F35" s="92" t="s">
        <v>57</v>
      </c>
      <c r="G35" s="101">
        <v>42118</v>
      </c>
      <c r="I35" s="101">
        <v>42313</v>
      </c>
      <c r="J35" s="102">
        <v>42424</v>
      </c>
      <c r="K35" s="95" t="s">
        <v>230</v>
      </c>
      <c r="L35" s="96">
        <f t="shared" si="0"/>
        <v>306</v>
      </c>
      <c r="M35" s="103" t="s">
        <v>191</v>
      </c>
      <c r="N35" s="96">
        <v>628</v>
      </c>
      <c r="O35" s="96">
        <v>632</v>
      </c>
      <c r="P35" s="103">
        <f t="shared" si="1"/>
        <v>630</v>
      </c>
      <c r="Q35" s="104"/>
      <c r="V35" s="103">
        <v>1085</v>
      </c>
      <c r="W35" s="103">
        <v>1095</v>
      </c>
      <c r="X35" s="104">
        <f t="shared" si="2"/>
        <v>1090</v>
      </c>
      <c r="Y35" s="105">
        <f t="shared" si="3"/>
        <v>3.5620915032679736</v>
      </c>
      <c r="Z35" s="104">
        <f t="shared" si="4"/>
        <v>460</v>
      </c>
      <c r="AA35" s="106">
        <f t="shared" si="5"/>
        <v>4.107142857142857</v>
      </c>
      <c r="AB35" s="106">
        <v>51</v>
      </c>
      <c r="AC35" s="107">
        <f t="shared" si="15"/>
        <v>6.840953720000002</v>
      </c>
      <c r="AD35" s="117">
        <v>12.0442</v>
      </c>
      <c r="AE35" s="106">
        <f t="shared" si="7"/>
        <v>1.1049724770642202</v>
      </c>
      <c r="AF35" s="117">
        <v>0.284911</v>
      </c>
      <c r="AG35" s="117">
        <v>3.65234</v>
      </c>
      <c r="AH35" s="117">
        <v>0.283155</v>
      </c>
      <c r="AI35" s="107">
        <v>33</v>
      </c>
      <c r="AJ35" s="103">
        <v>1</v>
      </c>
      <c r="AK35" s="103">
        <v>7</v>
      </c>
      <c r="AL35" s="107">
        <v>13</v>
      </c>
      <c r="AM35" s="107">
        <v>11.5</v>
      </c>
      <c r="AN35" s="106">
        <f t="shared" si="8"/>
        <v>149.5</v>
      </c>
      <c r="AO35" s="106">
        <f t="shared" si="9"/>
        <v>114.1824536319949</v>
      </c>
      <c r="AP35" s="105">
        <f t="shared" si="10"/>
        <v>100.45204336947455</v>
      </c>
      <c r="AQ35" s="106">
        <f t="shared" si="11"/>
        <v>122.74608901681508</v>
      </c>
      <c r="AR35" s="105">
        <f t="shared" si="12"/>
        <v>104.77165806081467</v>
      </c>
      <c r="AS35" s="106">
        <f t="shared" si="13"/>
        <v>97.7922655208179</v>
      </c>
      <c r="AT35" s="106">
        <f t="shared" si="16"/>
        <v>109.62792073110113</v>
      </c>
      <c r="AU35" s="118" t="s">
        <v>246</v>
      </c>
      <c r="AX35" s="108"/>
      <c r="AY35" s="109"/>
      <c r="AZ35" s="109"/>
      <c r="BA35" s="109"/>
      <c r="BB35" s="109"/>
      <c r="BC35" s="108"/>
      <c r="BD35" s="109"/>
      <c r="BE35" s="109"/>
      <c r="BG35" s="109"/>
      <c r="BH35" s="109"/>
      <c r="BI35" s="109"/>
      <c r="BJ35" s="109"/>
      <c r="BK35" s="109"/>
      <c r="BL35" s="108"/>
      <c r="BM35" s="109"/>
      <c r="BN35" s="109"/>
      <c r="BO35" s="109"/>
      <c r="BP35" s="108"/>
      <c r="BQ35" s="109"/>
      <c r="BR35" s="108"/>
      <c r="BS35" s="109"/>
      <c r="BT35" s="109"/>
      <c r="BU35" s="109"/>
      <c r="BV35" s="109"/>
      <c r="BW35" s="110"/>
      <c r="BX35" s="109"/>
      <c r="BY35" s="109"/>
    </row>
    <row r="36" spans="1:47" ht="15.75">
      <c r="A36" s="92">
        <v>57</v>
      </c>
      <c r="B36" s="92" t="s">
        <v>238</v>
      </c>
      <c r="C36" s="92" t="s">
        <v>58</v>
      </c>
      <c r="D36" s="92" t="s">
        <v>200</v>
      </c>
      <c r="E36" s="100" t="s">
        <v>154</v>
      </c>
      <c r="F36" s="92" t="s">
        <v>57</v>
      </c>
      <c r="G36" s="101">
        <v>42041</v>
      </c>
      <c r="I36" s="101">
        <v>42313</v>
      </c>
      <c r="J36" s="102">
        <v>42424</v>
      </c>
      <c r="K36" s="95" t="s">
        <v>224</v>
      </c>
      <c r="L36" s="96">
        <f t="shared" si="0"/>
        <v>383</v>
      </c>
      <c r="M36" s="103">
        <v>620</v>
      </c>
      <c r="N36" s="96">
        <v>702</v>
      </c>
      <c r="O36" s="96">
        <v>660</v>
      </c>
      <c r="P36" s="103">
        <f t="shared" si="1"/>
        <v>681</v>
      </c>
      <c r="V36" s="103">
        <v>1150</v>
      </c>
      <c r="W36" s="103">
        <v>1145</v>
      </c>
      <c r="X36" s="104">
        <f t="shared" si="2"/>
        <v>1147.5</v>
      </c>
      <c r="Y36" s="105">
        <f t="shared" si="3"/>
        <v>2.996083550913838</v>
      </c>
      <c r="Z36" s="104">
        <f t="shared" si="4"/>
        <v>466.5</v>
      </c>
      <c r="AA36" s="106">
        <f t="shared" si="5"/>
        <v>4.165178571428571</v>
      </c>
      <c r="AB36" s="106">
        <v>52</v>
      </c>
      <c r="AC36" s="107">
        <f t="shared" si="15"/>
        <v>6.250940930000001</v>
      </c>
      <c r="AD36" s="117">
        <v>14.2389</v>
      </c>
      <c r="AE36" s="106">
        <f t="shared" si="7"/>
        <v>1.2408627450980392</v>
      </c>
      <c r="AF36" s="117">
        <v>0.149952</v>
      </c>
      <c r="AG36" s="117">
        <v>3.41033</v>
      </c>
      <c r="AH36" s="117">
        <v>0.160351</v>
      </c>
      <c r="AI36" s="107">
        <v>39</v>
      </c>
      <c r="AJ36" s="103">
        <v>3</v>
      </c>
      <c r="AK36" s="103">
        <v>6</v>
      </c>
      <c r="AL36" s="107">
        <v>13.5</v>
      </c>
      <c r="AM36" s="107">
        <v>11.5</v>
      </c>
      <c r="AN36" s="106">
        <f t="shared" si="8"/>
        <v>155.25</v>
      </c>
      <c r="AO36" s="106">
        <f t="shared" si="9"/>
        <v>115.79590134636007</v>
      </c>
      <c r="AP36" s="105">
        <f t="shared" si="10"/>
        <v>112.80570409982174</v>
      </c>
      <c r="AQ36" s="106">
        <f t="shared" si="11"/>
        <v>103.24202449737554</v>
      </c>
      <c r="AR36" s="105">
        <f t="shared" si="12"/>
        <v>97.8293172690763</v>
      </c>
      <c r="AS36" s="106">
        <f t="shared" si="13"/>
        <v>115.57267743369388</v>
      </c>
      <c r="AT36" s="106">
        <f t="shared" si="16"/>
        <v>109.07144732053213</v>
      </c>
      <c r="AU36" s="118" t="s">
        <v>247</v>
      </c>
    </row>
    <row r="37" spans="1:77" ht="15">
      <c r="A37" s="92">
        <v>53</v>
      </c>
      <c r="B37" s="92" t="s">
        <v>238</v>
      </c>
      <c r="C37" s="92" t="s">
        <v>58</v>
      </c>
      <c r="D37" s="92" t="s">
        <v>65</v>
      </c>
      <c r="E37" s="100" t="s">
        <v>151</v>
      </c>
      <c r="F37" s="92" t="s">
        <v>57</v>
      </c>
      <c r="G37" s="101">
        <v>42070</v>
      </c>
      <c r="I37" s="101">
        <v>42313</v>
      </c>
      <c r="J37" s="102">
        <v>42424</v>
      </c>
      <c r="K37" s="95" t="s">
        <v>230</v>
      </c>
      <c r="L37" s="96">
        <f t="shared" si="0"/>
        <v>354</v>
      </c>
      <c r="M37" s="103" t="s">
        <v>190</v>
      </c>
      <c r="N37" s="96">
        <v>676</v>
      </c>
      <c r="O37" s="96">
        <v>670</v>
      </c>
      <c r="P37" s="103">
        <f t="shared" si="1"/>
        <v>673</v>
      </c>
      <c r="Q37" s="104"/>
      <c r="V37" s="103">
        <v>1125</v>
      </c>
      <c r="W37" s="103">
        <v>1155</v>
      </c>
      <c r="X37" s="104">
        <f t="shared" si="2"/>
        <v>1140</v>
      </c>
      <c r="Y37" s="105">
        <f t="shared" si="3"/>
        <v>3.2203389830508473</v>
      </c>
      <c r="Z37" s="104">
        <f t="shared" si="4"/>
        <v>467</v>
      </c>
      <c r="AA37" s="106">
        <f t="shared" si="5"/>
        <v>4.169642857142857</v>
      </c>
      <c r="AB37" s="106">
        <v>50.5</v>
      </c>
      <c r="AC37" s="107">
        <f t="shared" si="15"/>
        <v>5.874558920000002</v>
      </c>
      <c r="AD37" s="117">
        <v>11.6758</v>
      </c>
      <c r="AE37" s="106">
        <f t="shared" si="7"/>
        <v>1.0241929824561404</v>
      </c>
      <c r="AF37" s="117">
        <v>0.254332</v>
      </c>
      <c r="AG37" s="117">
        <v>3.52498</v>
      </c>
      <c r="AH37" s="117">
        <v>0.282708</v>
      </c>
      <c r="AI37" s="107">
        <v>35</v>
      </c>
      <c r="AJ37" s="103">
        <v>1</v>
      </c>
      <c r="AK37" s="103">
        <v>6</v>
      </c>
      <c r="AL37" s="107">
        <v>15</v>
      </c>
      <c r="AM37" s="107">
        <v>12.5</v>
      </c>
      <c r="AN37" s="106">
        <f t="shared" si="8"/>
        <v>187.5</v>
      </c>
      <c r="AO37" s="106">
        <f t="shared" si="9"/>
        <v>115.92001270900352</v>
      </c>
      <c r="AP37" s="105">
        <f t="shared" si="10"/>
        <v>93.10845295055822</v>
      </c>
      <c r="AQ37" s="106">
        <f t="shared" si="11"/>
        <v>110.96964104241376</v>
      </c>
      <c r="AR37" s="105">
        <f t="shared" si="12"/>
        <v>101.11818703384967</v>
      </c>
      <c r="AS37" s="106">
        <f t="shared" si="13"/>
        <v>103.71906949177657</v>
      </c>
      <c r="AT37" s="106">
        <f t="shared" si="16"/>
        <v>106.18716696724306</v>
      </c>
      <c r="AX37" s="108"/>
      <c r="AY37" s="109"/>
      <c r="AZ37" s="109"/>
      <c r="BA37" s="109"/>
      <c r="BB37" s="109"/>
      <c r="BC37" s="108"/>
      <c r="BD37" s="109"/>
      <c r="BE37" s="109"/>
      <c r="BG37" s="109"/>
      <c r="BH37" s="109"/>
      <c r="BI37" s="109"/>
      <c r="BJ37" s="109"/>
      <c r="BK37" s="109"/>
      <c r="BL37" s="108"/>
      <c r="BM37" s="109"/>
      <c r="BN37" s="109"/>
      <c r="BO37" s="109"/>
      <c r="BP37" s="108"/>
      <c r="BQ37" s="109"/>
      <c r="BR37" s="108"/>
      <c r="BS37" s="109"/>
      <c r="BT37" s="109"/>
      <c r="BU37" s="109"/>
      <c r="BV37" s="109"/>
      <c r="BW37" s="110"/>
      <c r="BX37" s="109"/>
      <c r="BY37" s="109"/>
    </row>
    <row r="38" spans="1:256" ht="15">
      <c r="A38" s="92">
        <v>3</v>
      </c>
      <c r="B38" s="92" t="s">
        <v>238</v>
      </c>
      <c r="C38" s="92" t="s">
        <v>58</v>
      </c>
      <c r="D38" s="99" t="s">
        <v>59</v>
      </c>
      <c r="E38" s="99" t="s">
        <v>105</v>
      </c>
      <c r="F38" s="92" t="s">
        <v>57</v>
      </c>
      <c r="G38" s="101">
        <v>42077</v>
      </c>
      <c r="I38" s="101">
        <v>42313</v>
      </c>
      <c r="J38" s="102">
        <v>42424</v>
      </c>
      <c r="K38" s="95" t="s">
        <v>212</v>
      </c>
      <c r="L38" s="96">
        <f t="shared" si="0"/>
        <v>347</v>
      </c>
      <c r="M38" s="103">
        <v>562</v>
      </c>
      <c r="N38" s="96">
        <v>584</v>
      </c>
      <c r="O38" s="96">
        <v>570</v>
      </c>
      <c r="P38" s="103">
        <f t="shared" si="1"/>
        <v>577</v>
      </c>
      <c r="Q38" s="104"/>
      <c r="S38" s="104"/>
      <c r="T38" s="104"/>
      <c r="U38" s="104"/>
      <c r="V38" s="129">
        <v>1005</v>
      </c>
      <c r="W38" s="103">
        <v>1020</v>
      </c>
      <c r="X38" s="104">
        <f t="shared" si="2"/>
        <v>1012.5</v>
      </c>
      <c r="Y38" s="105">
        <f t="shared" si="3"/>
        <v>2.9178674351585014</v>
      </c>
      <c r="Z38" s="104">
        <f t="shared" si="4"/>
        <v>435.5</v>
      </c>
      <c r="AA38" s="106">
        <f t="shared" si="5"/>
        <v>3.888392857142857</v>
      </c>
      <c r="AB38" s="106">
        <v>49</v>
      </c>
      <c r="AC38" s="107">
        <f t="shared" si="15"/>
        <v>5.296112430000002</v>
      </c>
      <c r="AD38" s="117">
        <v>11.122</v>
      </c>
      <c r="AE38" s="106">
        <f t="shared" si="7"/>
        <v>1.0984691358024692</v>
      </c>
      <c r="AF38" s="117">
        <v>0.227962</v>
      </c>
      <c r="AG38" s="117">
        <v>4.05488</v>
      </c>
      <c r="AH38" s="117">
        <v>0.231193</v>
      </c>
      <c r="AI38" s="107">
        <v>32</v>
      </c>
      <c r="AJ38" s="104">
        <v>2</v>
      </c>
      <c r="AK38" s="104">
        <v>6</v>
      </c>
      <c r="AL38" s="107">
        <v>14</v>
      </c>
      <c r="AM38" s="107">
        <v>11</v>
      </c>
      <c r="AN38" s="106">
        <f t="shared" si="8"/>
        <v>154</v>
      </c>
      <c r="AO38" s="106">
        <f t="shared" si="9"/>
        <v>108.10099686246475</v>
      </c>
      <c r="AP38" s="105">
        <f t="shared" si="10"/>
        <v>99.86083052749719</v>
      </c>
      <c r="AQ38" s="106">
        <f t="shared" si="11"/>
        <v>100.54677584970715</v>
      </c>
      <c r="AR38" s="105">
        <f t="shared" si="12"/>
        <v>116.31899024670108</v>
      </c>
      <c r="AS38" s="106">
        <f t="shared" si="13"/>
        <v>94.82886353533858</v>
      </c>
      <c r="AT38" s="106">
        <f t="shared" si="16"/>
        <v>105.25850473705437</v>
      </c>
      <c r="AX38" s="108"/>
      <c r="AY38" s="109"/>
      <c r="AZ38" s="109"/>
      <c r="BA38" s="109"/>
      <c r="BB38" s="109"/>
      <c r="BC38" s="108"/>
      <c r="BD38" s="109"/>
      <c r="BE38" s="109"/>
      <c r="BF38" s="108"/>
      <c r="BG38" s="109"/>
      <c r="BH38" s="109"/>
      <c r="BI38" s="109"/>
      <c r="BJ38" s="109"/>
      <c r="BK38" s="109"/>
      <c r="BL38" s="108"/>
      <c r="BM38" s="109"/>
      <c r="BN38" s="109"/>
      <c r="BO38" s="109"/>
      <c r="BP38" s="108"/>
      <c r="BQ38" s="109"/>
      <c r="BR38" s="108"/>
      <c r="BS38" s="109"/>
      <c r="BT38" s="109"/>
      <c r="BU38" s="109"/>
      <c r="BV38" s="109"/>
      <c r="BW38" s="110"/>
      <c r="BX38" s="109"/>
      <c r="BY38" s="10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99"/>
      <c r="FA38" s="99"/>
      <c r="FB38" s="99"/>
      <c r="FC38" s="99"/>
      <c r="FD38" s="99"/>
      <c r="FE38" s="99"/>
      <c r="FF38" s="99"/>
      <c r="FG38" s="99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99"/>
      <c r="FU38" s="99"/>
      <c r="FV38" s="99"/>
      <c r="FW38" s="99"/>
      <c r="FX38" s="99"/>
      <c r="FY38" s="99"/>
      <c r="FZ38" s="99"/>
      <c r="GA38" s="99"/>
      <c r="GB38" s="99"/>
      <c r="GC38" s="99"/>
      <c r="GD38" s="99"/>
      <c r="GE38" s="99"/>
      <c r="GF38" s="99"/>
      <c r="GG38" s="99"/>
      <c r="GH38" s="99"/>
      <c r="GI38" s="99"/>
      <c r="GJ38" s="99"/>
      <c r="GK38" s="99"/>
      <c r="GL38" s="99"/>
      <c r="GM38" s="99"/>
      <c r="GN38" s="99"/>
      <c r="GO38" s="99"/>
      <c r="GP38" s="99"/>
      <c r="GQ38" s="99"/>
      <c r="GR38" s="99"/>
      <c r="GS38" s="99"/>
      <c r="GT38" s="99"/>
      <c r="GU38" s="99"/>
      <c r="GV38" s="99"/>
      <c r="GW38" s="99"/>
      <c r="GX38" s="99"/>
      <c r="GY38" s="99"/>
      <c r="GZ38" s="99"/>
      <c r="HA38" s="99"/>
      <c r="HB38" s="99"/>
      <c r="HC38" s="99"/>
      <c r="HD38" s="99"/>
      <c r="HE38" s="99"/>
      <c r="HF38" s="99"/>
      <c r="HG38" s="99"/>
      <c r="HH38" s="99"/>
      <c r="HI38" s="99"/>
      <c r="HJ38" s="99"/>
      <c r="HK38" s="99"/>
      <c r="HL38" s="99"/>
      <c r="HM38" s="99"/>
      <c r="HN38" s="99"/>
      <c r="HO38" s="99"/>
      <c r="HP38" s="99"/>
      <c r="HQ38" s="99"/>
      <c r="HR38" s="99"/>
      <c r="HS38" s="99"/>
      <c r="HT38" s="99"/>
      <c r="HU38" s="99"/>
      <c r="HV38" s="99"/>
      <c r="HW38" s="99"/>
      <c r="HX38" s="99"/>
      <c r="HY38" s="99"/>
      <c r="HZ38" s="99"/>
      <c r="IA38" s="99"/>
      <c r="IB38" s="99"/>
      <c r="IC38" s="99"/>
      <c r="ID38" s="99"/>
      <c r="IE38" s="99"/>
      <c r="IF38" s="99"/>
      <c r="IG38" s="99"/>
      <c r="IH38" s="99"/>
      <c r="II38" s="99"/>
      <c r="IJ38" s="99"/>
      <c r="IK38" s="99"/>
      <c r="IL38" s="99"/>
      <c r="IM38" s="99"/>
      <c r="IN38" s="99"/>
      <c r="IO38" s="99"/>
      <c r="IP38" s="99"/>
      <c r="IQ38" s="99"/>
      <c r="IR38" s="99"/>
      <c r="IS38" s="99"/>
      <c r="IT38" s="99"/>
      <c r="IU38" s="99"/>
      <c r="IV38" s="99"/>
    </row>
    <row r="39" spans="1:46" ht="15">
      <c r="A39" s="92">
        <v>59</v>
      </c>
      <c r="B39" s="92" t="s">
        <v>238</v>
      </c>
      <c r="C39" s="92" t="s">
        <v>58</v>
      </c>
      <c r="D39" s="92" t="s">
        <v>65</v>
      </c>
      <c r="E39" s="100" t="s">
        <v>156</v>
      </c>
      <c r="F39" s="92" t="s">
        <v>57</v>
      </c>
      <c r="G39" s="101">
        <v>42064</v>
      </c>
      <c r="I39" s="101">
        <v>42313</v>
      </c>
      <c r="J39" s="102">
        <v>42424</v>
      </c>
      <c r="K39" s="95" t="s">
        <v>230</v>
      </c>
      <c r="L39" s="96">
        <f t="shared" si="0"/>
        <v>360</v>
      </c>
      <c r="M39" s="103">
        <v>700</v>
      </c>
      <c r="N39" s="96">
        <v>750</v>
      </c>
      <c r="O39" s="96">
        <v>766</v>
      </c>
      <c r="P39" s="103">
        <f t="shared" si="1"/>
        <v>758</v>
      </c>
      <c r="V39" s="103">
        <v>1185</v>
      </c>
      <c r="W39" s="103">
        <v>1180</v>
      </c>
      <c r="X39" s="104">
        <f t="shared" si="2"/>
        <v>1182.5</v>
      </c>
      <c r="Y39" s="105">
        <f t="shared" si="3"/>
        <v>3.2847222222222223</v>
      </c>
      <c r="Z39" s="104">
        <f t="shared" si="4"/>
        <v>424.5</v>
      </c>
      <c r="AA39" s="106">
        <f t="shared" si="5"/>
        <v>3.7901785714285716</v>
      </c>
      <c r="AB39" s="106">
        <v>54</v>
      </c>
      <c r="AC39" s="107">
        <f t="shared" si="15"/>
        <v>7.5016880000000015</v>
      </c>
      <c r="AD39" s="117">
        <v>11.872</v>
      </c>
      <c r="AE39" s="106">
        <f t="shared" si="7"/>
        <v>1.0039746300211416</v>
      </c>
      <c r="AF39" s="117">
        <v>0.220912</v>
      </c>
      <c r="AG39" s="117">
        <v>3.1198</v>
      </c>
      <c r="AH39" s="117">
        <v>0.178339</v>
      </c>
      <c r="AI39" s="107">
        <v>41</v>
      </c>
      <c r="AJ39" s="103">
        <v>4</v>
      </c>
      <c r="AK39" s="103">
        <v>7</v>
      </c>
      <c r="AL39" s="107">
        <v>16</v>
      </c>
      <c r="AM39" s="107">
        <v>12.5</v>
      </c>
      <c r="AN39" s="106">
        <f t="shared" si="8"/>
        <v>200</v>
      </c>
      <c r="AO39" s="106">
        <f t="shared" si="9"/>
        <v>105.37054688430835</v>
      </c>
      <c r="AP39" s="105">
        <f t="shared" si="10"/>
        <v>91.27042091101288</v>
      </c>
      <c r="AQ39" s="106">
        <f t="shared" si="11"/>
        <v>113.18822268167548</v>
      </c>
      <c r="AR39" s="105">
        <f t="shared" si="12"/>
        <v>89.49512335054504</v>
      </c>
      <c r="AS39" s="106">
        <f t="shared" si="13"/>
        <v>121.49948140465254</v>
      </c>
      <c r="AT39" s="106">
        <f t="shared" si="16"/>
        <v>102.55186559440445</v>
      </c>
    </row>
    <row r="40" spans="1:256" ht="15">
      <c r="A40" s="92">
        <v>6</v>
      </c>
      <c r="B40" s="92" t="s">
        <v>238</v>
      </c>
      <c r="C40" s="92" t="s">
        <v>58</v>
      </c>
      <c r="D40" s="99" t="s">
        <v>94</v>
      </c>
      <c r="E40" s="99" t="s">
        <v>108</v>
      </c>
      <c r="F40" s="92" t="s">
        <v>57</v>
      </c>
      <c r="G40" s="101">
        <v>42090</v>
      </c>
      <c r="I40" s="101">
        <v>42313</v>
      </c>
      <c r="J40" s="102">
        <v>42424</v>
      </c>
      <c r="K40" s="95" t="s">
        <v>211</v>
      </c>
      <c r="L40" s="96">
        <f t="shared" si="0"/>
        <v>334</v>
      </c>
      <c r="M40" s="103">
        <v>528</v>
      </c>
      <c r="N40" s="96">
        <v>580</v>
      </c>
      <c r="O40" s="96">
        <v>568</v>
      </c>
      <c r="P40" s="103">
        <f t="shared" si="1"/>
        <v>574</v>
      </c>
      <c r="Q40" s="104"/>
      <c r="S40" s="104"/>
      <c r="T40" s="104"/>
      <c r="U40" s="104"/>
      <c r="V40" s="129">
        <v>988</v>
      </c>
      <c r="W40" s="103">
        <v>978</v>
      </c>
      <c r="X40" s="104">
        <f t="shared" si="2"/>
        <v>983</v>
      </c>
      <c r="Y40" s="105">
        <f t="shared" si="3"/>
        <v>2.94311377245509</v>
      </c>
      <c r="Z40" s="104">
        <f t="shared" si="4"/>
        <v>409</v>
      </c>
      <c r="AA40" s="106">
        <f t="shared" si="5"/>
        <v>3.6517857142857144</v>
      </c>
      <c r="AB40" s="106">
        <v>49</v>
      </c>
      <c r="AC40" s="107">
        <f t="shared" si="15"/>
        <v>5.431375320000002</v>
      </c>
      <c r="AD40" s="117">
        <v>10.9633</v>
      </c>
      <c r="AE40" s="106">
        <f t="shared" si="7"/>
        <v>1.1152899287894202</v>
      </c>
      <c r="AF40" s="117">
        <v>0.173405</v>
      </c>
      <c r="AG40" s="117">
        <v>3.65156</v>
      </c>
      <c r="AH40" s="117">
        <v>0.176944</v>
      </c>
      <c r="AI40" s="107">
        <v>31</v>
      </c>
      <c r="AJ40" s="104">
        <v>2</v>
      </c>
      <c r="AK40" s="104">
        <v>7</v>
      </c>
      <c r="AL40" s="107">
        <v>14</v>
      </c>
      <c r="AM40" s="107">
        <v>12</v>
      </c>
      <c r="AN40" s="106">
        <f t="shared" si="8"/>
        <v>168</v>
      </c>
      <c r="AO40" s="106">
        <f t="shared" si="9"/>
        <v>101.52309464236072</v>
      </c>
      <c r="AP40" s="105">
        <f t="shared" si="10"/>
        <v>101.38999352631093</v>
      </c>
      <c r="AQ40" s="106">
        <f t="shared" si="11"/>
        <v>101.41673923001689</v>
      </c>
      <c r="AR40" s="105">
        <f t="shared" si="12"/>
        <v>104.74928284566838</v>
      </c>
      <c r="AS40" s="106">
        <f t="shared" si="13"/>
        <v>91.86546154985925</v>
      </c>
      <c r="AT40" s="106">
        <f t="shared" si="16"/>
        <v>101.15467766809337</v>
      </c>
      <c r="AX40" s="108"/>
      <c r="AY40" s="109"/>
      <c r="AZ40" s="109"/>
      <c r="BA40" s="109"/>
      <c r="BB40" s="109"/>
      <c r="BC40" s="108"/>
      <c r="BD40" s="109"/>
      <c r="BE40" s="109"/>
      <c r="BF40" s="108"/>
      <c r="BG40" s="109"/>
      <c r="BH40" s="109"/>
      <c r="BI40" s="109"/>
      <c r="BJ40" s="109"/>
      <c r="BK40" s="109"/>
      <c r="BL40" s="108"/>
      <c r="BM40" s="109"/>
      <c r="BN40" s="109"/>
      <c r="BO40" s="109"/>
      <c r="BP40" s="108"/>
      <c r="BQ40" s="109"/>
      <c r="BR40" s="108"/>
      <c r="BS40" s="109"/>
      <c r="BT40" s="109"/>
      <c r="BU40" s="109"/>
      <c r="BV40" s="109"/>
      <c r="BW40" s="110"/>
      <c r="BX40" s="109"/>
      <c r="BY40" s="10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99"/>
      <c r="FA40" s="99"/>
      <c r="FB40" s="99"/>
      <c r="FC40" s="99"/>
      <c r="FD40" s="99"/>
      <c r="FE40" s="99"/>
      <c r="FF40" s="99"/>
      <c r="FG40" s="99"/>
      <c r="FH40" s="99"/>
      <c r="FI40" s="99"/>
      <c r="FJ40" s="99"/>
      <c r="FK40" s="99"/>
      <c r="FL40" s="99"/>
      <c r="FM40" s="99"/>
      <c r="FN40" s="99"/>
      <c r="FO40" s="99"/>
      <c r="FP40" s="99"/>
      <c r="FQ40" s="99"/>
      <c r="FR40" s="99"/>
      <c r="FS40" s="99"/>
      <c r="FT40" s="99"/>
      <c r="FU40" s="99"/>
      <c r="FV40" s="99"/>
      <c r="FW40" s="99"/>
      <c r="FX40" s="99"/>
      <c r="FY40" s="99"/>
      <c r="FZ40" s="99"/>
      <c r="GA40" s="99"/>
      <c r="GB40" s="99"/>
      <c r="GC40" s="99"/>
      <c r="GD40" s="99"/>
      <c r="GE40" s="99"/>
      <c r="GF40" s="99"/>
      <c r="GG40" s="99"/>
      <c r="GH40" s="99"/>
      <c r="GI40" s="99"/>
      <c r="GJ40" s="99"/>
      <c r="GK40" s="99"/>
      <c r="GL40" s="99"/>
      <c r="GM40" s="99"/>
      <c r="GN40" s="99"/>
      <c r="GO40" s="99"/>
      <c r="GP40" s="99"/>
      <c r="GQ40" s="99"/>
      <c r="GR40" s="99"/>
      <c r="GS40" s="99"/>
      <c r="GT40" s="99"/>
      <c r="GU40" s="99"/>
      <c r="GV40" s="99"/>
      <c r="GW40" s="99"/>
      <c r="GX40" s="99"/>
      <c r="GY40" s="99"/>
      <c r="GZ40" s="99"/>
      <c r="HA40" s="99"/>
      <c r="HB40" s="99"/>
      <c r="HC40" s="99"/>
      <c r="HD40" s="99"/>
      <c r="HE40" s="99"/>
      <c r="HF40" s="99"/>
      <c r="HG40" s="99"/>
      <c r="HH40" s="99"/>
      <c r="HI40" s="99"/>
      <c r="HJ40" s="99"/>
      <c r="HK40" s="99"/>
      <c r="HL40" s="99"/>
      <c r="HM40" s="99"/>
      <c r="HN40" s="99"/>
      <c r="HO40" s="99"/>
      <c r="HP40" s="99"/>
      <c r="HQ40" s="99"/>
      <c r="HR40" s="99"/>
      <c r="HS40" s="99"/>
      <c r="HT40" s="99"/>
      <c r="HU40" s="99"/>
      <c r="HV40" s="99"/>
      <c r="HW40" s="99"/>
      <c r="HX40" s="99"/>
      <c r="HY40" s="99"/>
      <c r="HZ40" s="99"/>
      <c r="IA40" s="99"/>
      <c r="IB40" s="99"/>
      <c r="IC40" s="99"/>
      <c r="ID40" s="99"/>
      <c r="IE40" s="99"/>
      <c r="IF40" s="99"/>
      <c r="IG40" s="99"/>
      <c r="IH40" s="99"/>
      <c r="II40" s="99"/>
      <c r="IJ40" s="99"/>
      <c r="IK40" s="99"/>
      <c r="IL40" s="99"/>
      <c r="IM40" s="99"/>
      <c r="IN40" s="99"/>
      <c r="IO40" s="99"/>
      <c r="IP40" s="99"/>
      <c r="IQ40" s="99"/>
      <c r="IR40" s="99"/>
      <c r="IS40" s="99"/>
      <c r="IT40" s="99"/>
      <c r="IU40" s="99"/>
      <c r="IV40" s="99"/>
    </row>
    <row r="41" spans="1:77" ht="15">
      <c r="A41" s="92">
        <v>4</v>
      </c>
      <c r="B41" s="92" t="s">
        <v>238</v>
      </c>
      <c r="C41" s="92" t="s">
        <v>58</v>
      </c>
      <c r="D41" s="99" t="s">
        <v>94</v>
      </c>
      <c r="E41" s="100" t="s">
        <v>106</v>
      </c>
      <c r="F41" s="92" t="s">
        <v>57</v>
      </c>
      <c r="G41" s="101">
        <v>42031</v>
      </c>
      <c r="I41" s="101">
        <v>42313</v>
      </c>
      <c r="J41" s="102">
        <v>42424</v>
      </c>
      <c r="K41" s="95" t="s">
        <v>211</v>
      </c>
      <c r="L41" s="96">
        <f t="shared" si="0"/>
        <v>393</v>
      </c>
      <c r="M41" s="103">
        <v>518</v>
      </c>
      <c r="N41" s="96">
        <v>588</v>
      </c>
      <c r="O41" s="96">
        <v>582</v>
      </c>
      <c r="P41" s="103">
        <f t="shared" si="1"/>
        <v>585</v>
      </c>
      <c r="Q41" s="104"/>
      <c r="S41" s="104"/>
      <c r="T41" s="104"/>
      <c r="U41" s="104"/>
      <c r="V41" s="129">
        <v>1025</v>
      </c>
      <c r="W41" s="104">
        <v>986</v>
      </c>
      <c r="X41" s="104">
        <f t="shared" si="2"/>
        <v>1005.5</v>
      </c>
      <c r="Y41" s="105">
        <f t="shared" si="3"/>
        <v>2.55852417302799</v>
      </c>
      <c r="Z41" s="104">
        <f t="shared" si="4"/>
        <v>420.5</v>
      </c>
      <c r="AA41" s="106">
        <f t="shared" si="5"/>
        <v>3.7544642857142856</v>
      </c>
      <c r="AB41" s="105">
        <v>50</v>
      </c>
      <c r="AC41" s="107">
        <f t="shared" si="15"/>
        <v>5.14773203</v>
      </c>
      <c r="AD41" s="117">
        <v>10.637</v>
      </c>
      <c r="AE41" s="106">
        <f t="shared" si="7"/>
        <v>1.0578816509199405</v>
      </c>
      <c r="AF41" s="117">
        <v>0.242332</v>
      </c>
      <c r="AG41" s="117">
        <v>3.94159</v>
      </c>
      <c r="AH41" s="117">
        <v>0.301305</v>
      </c>
      <c r="AI41" s="113">
        <v>34</v>
      </c>
      <c r="AJ41" s="104">
        <v>1</v>
      </c>
      <c r="AK41" s="104">
        <v>7</v>
      </c>
      <c r="AL41" s="113">
        <v>15</v>
      </c>
      <c r="AM41" s="113">
        <v>12</v>
      </c>
      <c r="AN41" s="106">
        <f t="shared" si="8"/>
        <v>180</v>
      </c>
      <c r="AO41" s="106">
        <f t="shared" si="9"/>
        <v>104.37765598316058</v>
      </c>
      <c r="AP41" s="105">
        <f t="shared" si="10"/>
        <v>96.17105917454003</v>
      </c>
      <c r="AQ41" s="106">
        <f t="shared" si="11"/>
        <v>88.16416860882114</v>
      </c>
      <c r="AR41" s="105">
        <f t="shared" si="12"/>
        <v>113.06913367756741</v>
      </c>
      <c r="AS41" s="106">
        <f t="shared" si="13"/>
        <v>100.75566750629723</v>
      </c>
      <c r="AT41" s="106">
        <f t="shared" si="16"/>
        <v>100.86973583776361</v>
      </c>
      <c r="AX41" s="108"/>
      <c r="AY41" s="109"/>
      <c r="AZ41" s="109"/>
      <c r="BA41" s="109"/>
      <c r="BB41" s="109"/>
      <c r="BC41" s="108"/>
      <c r="BD41" s="109"/>
      <c r="BE41" s="109"/>
      <c r="BF41" s="108"/>
      <c r="BG41" s="109"/>
      <c r="BH41" s="109"/>
      <c r="BI41" s="109"/>
      <c r="BJ41" s="109"/>
      <c r="BK41" s="109"/>
      <c r="BL41" s="108"/>
      <c r="BM41" s="109"/>
      <c r="BN41" s="109"/>
      <c r="BO41" s="109"/>
      <c r="BP41" s="108"/>
      <c r="BQ41" s="109"/>
      <c r="BR41" s="108"/>
      <c r="BS41" s="109"/>
      <c r="BT41" s="109"/>
      <c r="BU41" s="109"/>
      <c r="BV41" s="109"/>
      <c r="BW41" s="110"/>
      <c r="BX41" s="109"/>
      <c r="BY41" s="109"/>
    </row>
    <row r="42" spans="1:46" ht="15">
      <c r="A42" s="92">
        <v>56</v>
      </c>
      <c r="B42" s="92" t="s">
        <v>238</v>
      </c>
      <c r="C42" s="92" t="s">
        <v>58</v>
      </c>
      <c r="D42" s="99" t="s">
        <v>65</v>
      </c>
      <c r="E42" s="100" t="s">
        <v>153</v>
      </c>
      <c r="F42" s="92" t="s">
        <v>57</v>
      </c>
      <c r="G42" s="101">
        <v>42086</v>
      </c>
      <c r="I42" s="101">
        <v>42313</v>
      </c>
      <c r="J42" s="102">
        <v>42424</v>
      </c>
      <c r="K42" s="95" t="s">
        <v>230</v>
      </c>
      <c r="L42" s="96">
        <f t="shared" si="0"/>
        <v>338</v>
      </c>
      <c r="M42" s="103">
        <v>524</v>
      </c>
      <c r="N42" s="96">
        <v>584</v>
      </c>
      <c r="O42" s="96">
        <v>582</v>
      </c>
      <c r="P42" s="103">
        <f t="shared" si="1"/>
        <v>583</v>
      </c>
      <c r="V42" s="103">
        <v>968</v>
      </c>
      <c r="W42" s="103">
        <v>982</v>
      </c>
      <c r="X42" s="104">
        <f t="shared" si="2"/>
        <v>975</v>
      </c>
      <c r="Y42" s="105">
        <f t="shared" si="3"/>
        <v>2.8846153846153846</v>
      </c>
      <c r="Z42" s="104">
        <f t="shared" si="4"/>
        <v>392</v>
      </c>
      <c r="AA42" s="106">
        <f t="shared" si="5"/>
        <v>3.5</v>
      </c>
      <c r="AB42" s="106">
        <v>50</v>
      </c>
      <c r="AC42" s="107">
        <f t="shared" si="15"/>
        <v>5.84001228</v>
      </c>
      <c r="AD42" s="117">
        <v>10.766</v>
      </c>
      <c r="AE42" s="106">
        <f t="shared" si="7"/>
        <v>1.1042051282051282</v>
      </c>
      <c r="AF42" s="117">
        <v>0.211428</v>
      </c>
      <c r="AG42" s="117">
        <v>3.58885</v>
      </c>
      <c r="AH42" s="117">
        <v>0.337252</v>
      </c>
      <c r="AI42" s="107">
        <v>35.5</v>
      </c>
      <c r="AJ42" s="103">
        <v>2</v>
      </c>
      <c r="AK42" s="103">
        <v>7</v>
      </c>
      <c r="AL42" s="107">
        <v>13</v>
      </c>
      <c r="AM42" s="107">
        <v>10</v>
      </c>
      <c r="AN42" s="106">
        <f t="shared" si="8"/>
        <v>130</v>
      </c>
      <c r="AO42" s="106">
        <f t="shared" si="9"/>
        <v>97.30330831248263</v>
      </c>
      <c r="AP42" s="105">
        <f t="shared" si="10"/>
        <v>100.38228438228438</v>
      </c>
      <c r="AQ42" s="106">
        <f t="shared" si="11"/>
        <v>99.40094364629168</v>
      </c>
      <c r="AR42" s="105">
        <f t="shared" si="12"/>
        <v>102.95037292025242</v>
      </c>
      <c r="AS42" s="106">
        <f t="shared" si="13"/>
        <v>105.20077048451624</v>
      </c>
      <c r="AT42" s="106">
        <f t="shared" si="16"/>
        <v>100.2577897319621</v>
      </c>
    </row>
    <row r="43" spans="1:77" ht="15">
      <c r="A43" s="92">
        <v>8</v>
      </c>
      <c r="B43" s="92" t="s">
        <v>238</v>
      </c>
      <c r="C43" s="92" t="s">
        <v>58</v>
      </c>
      <c r="D43" s="99" t="s">
        <v>94</v>
      </c>
      <c r="E43" s="99" t="s">
        <v>81</v>
      </c>
      <c r="F43" s="92" t="s">
        <v>57</v>
      </c>
      <c r="G43" s="101">
        <v>42069</v>
      </c>
      <c r="I43" s="101">
        <v>42313</v>
      </c>
      <c r="J43" s="102">
        <v>42424</v>
      </c>
      <c r="K43" s="95" t="s">
        <v>211</v>
      </c>
      <c r="L43" s="96">
        <f t="shared" si="0"/>
        <v>355</v>
      </c>
      <c r="M43" s="103">
        <v>454</v>
      </c>
      <c r="N43" s="96">
        <v>470</v>
      </c>
      <c r="O43" s="96">
        <v>476</v>
      </c>
      <c r="P43" s="103">
        <f t="shared" si="1"/>
        <v>473</v>
      </c>
      <c r="Q43" s="104"/>
      <c r="S43" s="104"/>
      <c r="T43" s="104"/>
      <c r="U43" s="104"/>
      <c r="V43" s="129">
        <v>822</v>
      </c>
      <c r="W43" s="103">
        <v>816</v>
      </c>
      <c r="X43" s="104">
        <f t="shared" si="2"/>
        <v>819</v>
      </c>
      <c r="Y43" s="105">
        <f t="shared" si="3"/>
        <v>2.307042253521127</v>
      </c>
      <c r="Z43" s="104">
        <f t="shared" si="4"/>
        <v>346</v>
      </c>
      <c r="AA43" s="106">
        <f t="shared" si="5"/>
        <v>3.0892857142857144</v>
      </c>
      <c r="AB43" s="106">
        <v>48</v>
      </c>
      <c r="AC43" s="107">
        <f t="shared" si="15"/>
        <v>4.617885750000002</v>
      </c>
      <c r="AD43" s="117">
        <v>9.56034</v>
      </c>
      <c r="AE43" s="106">
        <f t="shared" si="7"/>
        <v>1.1673186813186813</v>
      </c>
      <c r="AF43" s="117">
        <v>0.144304</v>
      </c>
      <c r="AG43" s="117">
        <v>3.59087</v>
      </c>
      <c r="AH43" s="117">
        <v>0.195969</v>
      </c>
      <c r="AI43" s="107">
        <v>32.5</v>
      </c>
      <c r="AJ43" s="104">
        <v>1</v>
      </c>
      <c r="AK43" s="104">
        <v>6</v>
      </c>
      <c r="AL43" s="107">
        <v>14.5</v>
      </c>
      <c r="AM43" s="107">
        <v>11</v>
      </c>
      <c r="AN43" s="106">
        <f t="shared" si="8"/>
        <v>159.5</v>
      </c>
      <c r="AO43" s="106">
        <f t="shared" si="9"/>
        <v>85.88506294928314</v>
      </c>
      <c r="AP43" s="105">
        <f t="shared" si="10"/>
        <v>106.11988011988012</v>
      </c>
      <c r="AQ43" s="106">
        <f t="shared" si="11"/>
        <v>79.49835470438066</v>
      </c>
      <c r="AR43" s="105">
        <f t="shared" si="12"/>
        <v>103.00831899024669</v>
      </c>
      <c r="AS43" s="106">
        <f t="shared" si="13"/>
        <v>96.31056452807825</v>
      </c>
      <c r="AT43" s="106">
        <f t="shared" si="16"/>
        <v>93.12188610049427</v>
      </c>
      <c r="AX43" s="108"/>
      <c r="AY43" s="109"/>
      <c r="AZ43" s="109"/>
      <c r="BA43" s="109"/>
      <c r="BB43" s="109"/>
      <c r="BC43" s="108"/>
      <c r="BD43" s="109"/>
      <c r="BE43" s="109"/>
      <c r="BF43" s="108"/>
      <c r="BG43" s="109"/>
      <c r="BH43" s="109"/>
      <c r="BI43" s="109"/>
      <c r="BJ43" s="109"/>
      <c r="BK43" s="109"/>
      <c r="BL43" s="108"/>
      <c r="BM43" s="109"/>
      <c r="BN43" s="109"/>
      <c r="BO43" s="109"/>
      <c r="BP43" s="108"/>
      <c r="BQ43" s="109"/>
      <c r="BR43" s="108"/>
      <c r="BS43" s="109"/>
      <c r="BT43" s="109"/>
      <c r="BU43" s="109"/>
      <c r="BV43" s="109"/>
      <c r="BW43" s="110"/>
      <c r="BX43" s="109"/>
      <c r="BY43" s="109"/>
    </row>
    <row r="44" spans="1:77" ht="15">
      <c r="A44" s="92">
        <v>52</v>
      </c>
      <c r="B44" s="92" t="s">
        <v>238</v>
      </c>
      <c r="C44" s="92" t="s">
        <v>58</v>
      </c>
      <c r="D44" s="99" t="s">
        <v>237</v>
      </c>
      <c r="E44" s="100" t="s">
        <v>150</v>
      </c>
      <c r="F44" s="92" t="s">
        <v>57</v>
      </c>
      <c r="G44" s="101">
        <v>42102</v>
      </c>
      <c r="I44" s="101">
        <v>42313</v>
      </c>
      <c r="J44" s="102">
        <v>42424</v>
      </c>
      <c r="K44" s="95" t="s">
        <v>225</v>
      </c>
      <c r="L44" s="96">
        <f t="shared" si="0"/>
        <v>322</v>
      </c>
      <c r="M44" s="103" t="s">
        <v>189</v>
      </c>
      <c r="N44" s="96">
        <v>454</v>
      </c>
      <c r="O44" s="96">
        <v>448</v>
      </c>
      <c r="P44" s="103">
        <f t="shared" si="1"/>
        <v>451</v>
      </c>
      <c r="Q44" s="104"/>
      <c r="R44" s="104"/>
      <c r="V44" s="103">
        <v>752</v>
      </c>
      <c r="W44" s="103">
        <v>736</v>
      </c>
      <c r="X44" s="104">
        <f t="shared" si="2"/>
        <v>744</v>
      </c>
      <c r="Y44" s="105">
        <f t="shared" si="3"/>
        <v>2.31055900621118</v>
      </c>
      <c r="Z44" s="104">
        <f t="shared" si="4"/>
        <v>293</v>
      </c>
      <c r="AA44" s="106">
        <f t="shared" si="5"/>
        <v>2.6160714285714284</v>
      </c>
      <c r="AB44" s="106">
        <v>47</v>
      </c>
      <c r="AC44" s="107">
        <f t="shared" si="15"/>
        <v>4.629267480000002</v>
      </c>
      <c r="AD44" s="117">
        <v>8.45304</v>
      </c>
      <c r="AE44" s="106">
        <f t="shared" si="7"/>
        <v>1.1361612903225806</v>
      </c>
      <c r="AF44" s="117">
        <v>0.148679</v>
      </c>
      <c r="AG44" s="117">
        <v>3.56073</v>
      </c>
      <c r="AH44" s="117">
        <v>0.212333</v>
      </c>
      <c r="AI44" s="107">
        <v>29</v>
      </c>
      <c r="AJ44" s="103">
        <v>3</v>
      </c>
      <c r="AK44" s="103">
        <v>7</v>
      </c>
      <c r="AL44" s="107">
        <v>13</v>
      </c>
      <c r="AM44" s="107">
        <v>10</v>
      </c>
      <c r="AN44" s="106">
        <f t="shared" si="8"/>
        <v>130</v>
      </c>
      <c r="AO44" s="106">
        <f t="shared" si="9"/>
        <v>72.72925850907502</v>
      </c>
      <c r="AP44" s="105">
        <f t="shared" si="10"/>
        <v>103.2873900293255</v>
      </c>
      <c r="AQ44" s="106">
        <f t="shared" si="11"/>
        <v>79.61953846351413</v>
      </c>
      <c r="AR44" s="105">
        <f t="shared" si="12"/>
        <v>102.14371772805507</v>
      </c>
      <c r="AS44" s="106">
        <f t="shared" si="13"/>
        <v>85.93865757890057</v>
      </c>
      <c r="AT44" s="106">
        <f t="shared" si="16"/>
        <v>87.4227725547915</v>
      </c>
      <c r="AX44" s="108"/>
      <c r="AY44" s="109"/>
      <c r="AZ44" s="109"/>
      <c r="BA44" s="109"/>
      <c r="BB44" s="109"/>
      <c r="BC44" s="108"/>
      <c r="BD44" s="109"/>
      <c r="BE44" s="109"/>
      <c r="BF44" s="108"/>
      <c r="BG44" s="109"/>
      <c r="BH44" s="109"/>
      <c r="BI44" s="109"/>
      <c r="BJ44" s="109"/>
      <c r="BK44" s="109"/>
      <c r="BL44" s="108"/>
      <c r="BM44" s="109"/>
      <c r="BN44" s="109"/>
      <c r="BO44" s="109"/>
      <c r="BP44" s="108"/>
      <c r="BQ44" s="109"/>
      <c r="BR44" s="108"/>
      <c r="BS44" s="109"/>
      <c r="BT44" s="109"/>
      <c r="BU44" s="109"/>
      <c r="BV44" s="109"/>
      <c r="BW44" s="110"/>
      <c r="BX44" s="109"/>
      <c r="BY44" s="109"/>
    </row>
    <row r="45" spans="1:47" ht="15.75">
      <c r="A45" s="92">
        <v>63</v>
      </c>
      <c r="B45" s="92" t="s">
        <v>238</v>
      </c>
      <c r="C45" s="92" t="s">
        <v>58</v>
      </c>
      <c r="D45" s="92" t="s">
        <v>65</v>
      </c>
      <c r="E45" s="100" t="s">
        <v>160</v>
      </c>
      <c r="F45" s="92" t="s">
        <v>67</v>
      </c>
      <c r="G45" s="101">
        <v>42047</v>
      </c>
      <c r="I45" s="101">
        <v>42313</v>
      </c>
      <c r="J45" s="102">
        <v>42424</v>
      </c>
      <c r="K45" s="95" t="s">
        <v>230</v>
      </c>
      <c r="L45" s="96">
        <f t="shared" si="0"/>
        <v>377</v>
      </c>
      <c r="M45" s="103">
        <v>678</v>
      </c>
      <c r="N45" s="96">
        <v>760</v>
      </c>
      <c r="O45" s="96">
        <v>748</v>
      </c>
      <c r="P45" s="103">
        <f t="shared" si="1"/>
        <v>754</v>
      </c>
      <c r="V45" s="103">
        <v>1235</v>
      </c>
      <c r="W45" s="103">
        <v>1255</v>
      </c>
      <c r="X45" s="104">
        <f t="shared" si="2"/>
        <v>1245</v>
      </c>
      <c r="Y45" s="105">
        <f t="shared" si="3"/>
        <v>3.302387267904509</v>
      </c>
      <c r="Z45" s="104">
        <f t="shared" si="4"/>
        <v>491</v>
      </c>
      <c r="AA45" s="106">
        <f t="shared" si="5"/>
        <v>4.383928571428571</v>
      </c>
      <c r="AB45" s="106">
        <v>50</v>
      </c>
      <c r="AC45" s="107">
        <f t="shared" si="15"/>
        <v>5.3435416300000025</v>
      </c>
      <c r="AD45" s="117">
        <v>13.5576</v>
      </c>
      <c r="AE45" s="106">
        <f t="shared" si="7"/>
        <v>1.088963855421687</v>
      </c>
      <c r="AF45" s="117">
        <v>0.248732</v>
      </c>
      <c r="AG45" s="117">
        <v>4.03552</v>
      </c>
      <c r="AH45" s="117">
        <v>0.530349</v>
      </c>
      <c r="AI45" s="107">
        <v>41</v>
      </c>
      <c r="AJ45" s="103">
        <v>1</v>
      </c>
      <c r="AK45" s="103">
        <v>7</v>
      </c>
      <c r="AL45" s="107">
        <v>16</v>
      </c>
      <c r="AM45" s="107">
        <v>12</v>
      </c>
      <c r="AN45" s="106">
        <f t="shared" si="8"/>
        <v>192</v>
      </c>
      <c r="AO45" s="106">
        <f t="shared" si="9"/>
        <v>121.87735811589022</v>
      </c>
      <c r="AP45" s="105">
        <f t="shared" si="10"/>
        <v>98.99671412924425</v>
      </c>
      <c r="AQ45" s="106">
        <f t="shared" si="11"/>
        <v>113.79694238127185</v>
      </c>
      <c r="AR45" s="105">
        <f t="shared" si="12"/>
        <v>115.76362593230063</v>
      </c>
      <c r="AS45" s="106">
        <f t="shared" si="13"/>
        <v>121.49948140465254</v>
      </c>
      <c r="AT45" s="106">
        <f t="shared" si="16"/>
        <v>114.42461206379568</v>
      </c>
      <c r="AU45" s="118" t="s">
        <v>246</v>
      </c>
    </row>
    <row r="46" spans="1:77" ht="15.75">
      <c r="A46" s="92">
        <v>51</v>
      </c>
      <c r="B46" s="92" t="s">
        <v>238</v>
      </c>
      <c r="C46" s="92" t="s">
        <v>58</v>
      </c>
      <c r="D46" s="99" t="s">
        <v>237</v>
      </c>
      <c r="E46" s="100" t="s">
        <v>149</v>
      </c>
      <c r="F46" s="92" t="s">
        <v>67</v>
      </c>
      <c r="G46" s="101">
        <v>42109</v>
      </c>
      <c r="I46" s="101">
        <v>42313</v>
      </c>
      <c r="J46" s="102">
        <v>42424</v>
      </c>
      <c r="K46" s="95" t="s">
        <v>225</v>
      </c>
      <c r="L46" s="96">
        <f t="shared" si="0"/>
        <v>315</v>
      </c>
      <c r="M46" s="103" t="s">
        <v>188</v>
      </c>
      <c r="N46" s="96">
        <v>574</v>
      </c>
      <c r="O46" s="96">
        <v>566</v>
      </c>
      <c r="P46" s="103">
        <f t="shared" si="1"/>
        <v>570</v>
      </c>
      <c r="Q46" s="104"/>
      <c r="V46" s="103">
        <v>1045</v>
      </c>
      <c r="W46" s="104">
        <v>1035</v>
      </c>
      <c r="X46" s="104">
        <f t="shared" si="2"/>
        <v>1040</v>
      </c>
      <c r="Y46" s="105">
        <f t="shared" si="3"/>
        <v>3.3015873015873014</v>
      </c>
      <c r="Z46" s="104">
        <f t="shared" si="4"/>
        <v>470</v>
      </c>
      <c r="AA46" s="106">
        <f t="shared" si="5"/>
        <v>4.196428571428571</v>
      </c>
      <c r="AB46" s="106">
        <v>50</v>
      </c>
      <c r="AC46" s="107">
        <f t="shared" si="15"/>
        <v>6.206981750000001</v>
      </c>
      <c r="AD46" s="117">
        <v>10.8769</v>
      </c>
      <c r="AE46" s="106">
        <f t="shared" si="7"/>
        <v>1.045855769230769</v>
      </c>
      <c r="AF46" s="117">
        <v>0.253498</v>
      </c>
      <c r="AG46" s="117">
        <v>4.07569</v>
      </c>
      <c r="AH46" s="117">
        <v>0.233838</v>
      </c>
      <c r="AI46" s="107">
        <v>32</v>
      </c>
      <c r="AJ46" s="103">
        <v>4</v>
      </c>
      <c r="AK46" s="104">
        <v>6</v>
      </c>
      <c r="AL46" s="107">
        <v>14</v>
      </c>
      <c r="AM46" s="107">
        <v>11</v>
      </c>
      <c r="AN46" s="106">
        <f t="shared" si="8"/>
        <v>154</v>
      </c>
      <c r="AO46" s="106">
        <f t="shared" si="9"/>
        <v>116.66468088486437</v>
      </c>
      <c r="AP46" s="105">
        <f t="shared" si="10"/>
        <v>95.07779720279717</v>
      </c>
      <c r="AQ46" s="106">
        <f t="shared" si="11"/>
        <v>113.76937634690907</v>
      </c>
      <c r="AR46" s="105">
        <f t="shared" si="12"/>
        <v>116.91594951233503</v>
      </c>
      <c r="AS46" s="106">
        <f t="shared" si="13"/>
        <v>94.82886353533858</v>
      </c>
      <c r="AT46" s="106">
        <f t="shared" si="16"/>
        <v>109.63491523140144</v>
      </c>
      <c r="AU46" s="118"/>
      <c r="AX46" s="108"/>
      <c r="AY46" s="109"/>
      <c r="AZ46" s="109"/>
      <c r="BA46" s="109"/>
      <c r="BB46" s="109"/>
      <c r="BC46" s="108"/>
      <c r="BD46" s="109"/>
      <c r="BE46" s="109"/>
      <c r="BG46" s="109"/>
      <c r="BH46" s="109"/>
      <c r="BI46" s="109"/>
      <c r="BJ46" s="109"/>
      <c r="BK46" s="109"/>
      <c r="BL46" s="108"/>
      <c r="BM46" s="109"/>
      <c r="BN46" s="109"/>
      <c r="BO46" s="109"/>
      <c r="BP46" s="108"/>
      <c r="BQ46" s="109"/>
      <c r="BR46" s="108"/>
      <c r="BS46" s="109"/>
      <c r="BT46" s="109"/>
      <c r="BU46" s="109"/>
      <c r="BV46" s="109"/>
      <c r="BW46" s="110"/>
      <c r="BX46" s="109"/>
      <c r="BY46" s="109"/>
    </row>
    <row r="47" spans="1:77" ht="15">
      <c r="A47" s="92">
        <v>55</v>
      </c>
      <c r="B47" s="92" t="s">
        <v>238</v>
      </c>
      <c r="C47" s="92" t="s">
        <v>58</v>
      </c>
      <c r="D47" s="99" t="s">
        <v>65</v>
      </c>
      <c r="E47" s="100" t="s">
        <v>152</v>
      </c>
      <c r="F47" s="92" t="s">
        <v>67</v>
      </c>
      <c r="G47" s="101">
        <v>42086</v>
      </c>
      <c r="I47" s="101">
        <v>42313</v>
      </c>
      <c r="J47" s="102">
        <v>42424</v>
      </c>
      <c r="K47" s="95" t="s">
        <v>230</v>
      </c>
      <c r="L47" s="96">
        <f t="shared" si="0"/>
        <v>338</v>
      </c>
      <c r="M47" s="103" t="s">
        <v>192</v>
      </c>
      <c r="N47" s="96">
        <v>760</v>
      </c>
      <c r="O47" s="96">
        <v>766</v>
      </c>
      <c r="P47" s="103">
        <f t="shared" si="1"/>
        <v>763</v>
      </c>
      <c r="Q47" s="104"/>
      <c r="V47" s="103">
        <v>1225</v>
      </c>
      <c r="W47" s="103">
        <v>1235</v>
      </c>
      <c r="X47" s="104">
        <f t="shared" si="2"/>
        <v>1230</v>
      </c>
      <c r="Y47" s="105">
        <f t="shared" si="3"/>
        <v>3.63905325443787</v>
      </c>
      <c r="Z47" s="104">
        <f t="shared" si="4"/>
        <v>467</v>
      </c>
      <c r="AA47" s="106">
        <f t="shared" si="5"/>
        <v>4.169642857142857</v>
      </c>
      <c r="AB47" s="106">
        <v>51</v>
      </c>
      <c r="AC47" s="107">
        <f t="shared" si="15"/>
        <v>6.31652308</v>
      </c>
      <c r="AD47" s="117">
        <v>12.889</v>
      </c>
      <c r="AE47" s="106">
        <f t="shared" si="7"/>
        <v>1.0478861788617886</v>
      </c>
      <c r="AF47" s="117">
        <v>0.254115</v>
      </c>
      <c r="AG47" s="117">
        <v>2.90179</v>
      </c>
      <c r="AH47" s="117">
        <v>0.266414</v>
      </c>
      <c r="AI47" s="107">
        <v>41</v>
      </c>
      <c r="AJ47" s="103">
        <v>1</v>
      </c>
      <c r="AK47" s="103">
        <v>7</v>
      </c>
      <c r="AL47" s="107">
        <v>15</v>
      </c>
      <c r="AM47" s="107">
        <v>12</v>
      </c>
      <c r="AN47" s="106">
        <f t="shared" si="8"/>
        <v>180</v>
      </c>
      <c r="AO47" s="106">
        <f t="shared" si="9"/>
        <v>115.92001270900352</v>
      </c>
      <c r="AP47" s="105">
        <f t="shared" si="10"/>
        <v>95.26237989652623</v>
      </c>
      <c r="AQ47" s="106">
        <f t="shared" si="11"/>
        <v>125.39811352301413</v>
      </c>
      <c r="AR47" s="105">
        <f t="shared" si="12"/>
        <v>83.24125071715433</v>
      </c>
      <c r="AS47" s="106">
        <f t="shared" si="13"/>
        <v>121.49948140465254</v>
      </c>
      <c r="AT47" s="106">
        <f t="shared" si="16"/>
        <v>107.70630078050526</v>
      </c>
      <c r="AX47" s="108"/>
      <c r="AY47" s="109"/>
      <c r="AZ47" s="109"/>
      <c r="BA47" s="109"/>
      <c r="BB47" s="109"/>
      <c r="BC47" s="108"/>
      <c r="BD47" s="109"/>
      <c r="BE47" s="109"/>
      <c r="BF47" s="108"/>
      <c r="BG47" s="109"/>
      <c r="BH47" s="109"/>
      <c r="BI47" s="109"/>
      <c r="BJ47" s="109"/>
      <c r="BK47" s="109"/>
      <c r="BL47" s="108"/>
      <c r="BM47" s="109"/>
      <c r="BN47" s="109"/>
      <c r="BO47" s="109"/>
      <c r="BP47" s="108"/>
      <c r="BQ47" s="109"/>
      <c r="BR47" s="108"/>
      <c r="BS47" s="109"/>
      <c r="BT47" s="109"/>
      <c r="BU47" s="109"/>
      <c r="BV47" s="109"/>
      <c r="BW47" s="110"/>
      <c r="BX47" s="109"/>
      <c r="BY47" s="109"/>
    </row>
    <row r="48" spans="1:46" ht="15">
      <c r="A48" s="92">
        <v>76</v>
      </c>
      <c r="B48" s="92" t="s">
        <v>238</v>
      </c>
      <c r="C48" s="92" t="s">
        <v>58</v>
      </c>
      <c r="D48" s="92" t="s">
        <v>70</v>
      </c>
      <c r="E48" s="100" t="s">
        <v>173</v>
      </c>
      <c r="F48" s="92" t="s">
        <v>194</v>
      </c>
      <c r="G48" s="101">
        <v>42077</v>
      </c>
      <c r="I48" s="101">
        <v>42313</v>
      </c>
      <c r="J48" s="102">
        <v>42424</v>
      </c>
      <c r="K48" s="95" t="s">
        <v>231</v>
      </c>
      <c r="L48" s="96">
        <f t="shared" si="0"/>
        <v>347</v>
      </c>
      <c r="M48" s="103">
        <v>364</v>
      </c>
      <c r="N48" s="96">
        <v>394</v>
      </c>
      <c r="O48" s="96">
        <v>394</v>
      </c>
      <c r="P48" s="103">
        <f t="shared" si="1"/>
        <v>394</v>
      </c>
      <c r="V48" s="103">
        <v>782</v>
      </c>
      <c r="W48" s="103">
        <v>796</v>
      </c>
      <c r="X48" s="104">
        <f t="shared" si="2"/>
        <v>789</v>
      </c>
      <c r="Y48" s="105">
        <f t="shared" si="3"/>
        <v>2.2737752161383287</v>
      </c>
      <c r="Z48" s="104">
        <f t="shared" si="4"/>
        <v>395</v>
      </c>
      <c r="AA48" s="106">
        <f t="shared" si="5"/>
        <v>3.5267857142857144</v>
      </c>
      <c r="AB48" s="106">
        <v>47</v>
      </c>
      <c r="AC48" s="107">
        <f>-11.548+0.4878*(AB48)-0.0289*(L48)+0.00001947*(L48*L48)+0.0000334*(AB50*L48)</f>
        <v>4.303127730000001</v>
      </c>
      <c r="AD48" s="117">
        <v>8.97889</v>
      </c>
      <c r="AE48" s="106">
        <f t="shared" si="7"/>
        <v>1.1380088719898607</v>
      </c>
      <c r="AF48" s="117">
        <v>0.156821</v>
      </c>
      <c r="AG48" s="117">
        <v>3.4094</v>
      </c>
      <c r="AH48" s="117">
        <v>0.141555</v>
      </c>
      <c r="AI48" s="107">
        <v>31</v>
      </c>
      <c r="AJ48" s="103">
        <v>1</v>
      </c>
      <c r="AK48" s="103">
        <v>6</v>
      </c>
      <c r="AL48" s="107">
        <v>14</v>
      </c>
      <c r="AM48" s="107">
        <v>12</v>
      </c>
      <c r="AN48" s="106">
        <f t="shared" si="8"/>
        <v>168</v>
      </c>
      <c r="AO48" s="106">
        <f t="shared" si="9"/>
        <v>98.04797648834347</v>
      </c>
      <c r="AP48" s="105">
        <f t="shared" si="10"/>
        <v>103.45535199907823</v>
      </c>
      <c r="AQ48" s="106">
        <f t="shared" si="11"/>
        <v>78.35200606954957</v>
      </c>
      <c r="AR48" s="105">
        <f t="shared" si="12"/>
        <v>97.80263912794032</v>
      </c>
      <c r="AS48" s="106">
        <f t="shared" si="13"/>
        <v>91.86546154985925</v>
      </c>
      <c r="AT48" s="106">
        <f t="shared" si="16"/>
        <v>94.52293854080258</v>
      </c>
    </row>
    <row r="49" spans="4:77" s="118" customFormat="1" ht="15.75">
      <c r="D49" s="118" t="s">
        <v>244</v>
      </c>
      <c r="E49" s="122"/>
      <c r="G49" s="123"/>
      <c r="H49" s="123"/>
      <c r="I49" s="123"/>
      <c r="J49" s="124"/>
      <c r="K49" s="125"/>
      <c r="L49" s="126">
        <f>AVERAGE(L2:L48)</f>
        <v>341.02127659574467</v>
      </c>
      <c r="M49" s="126">
        <f aca="true" t="shared" si="17" ref="M49:AS49">AVERAGE(M2:M48)</f>
        <v>562</v>
      </c>
      <c r="N49" s="126">
        <f t="shared" si="17"/>
        <v>589.4042553191489</v>
      </c>
      <c r="O49" s="126">
        <f t="shared" si="17"/>
        <v>588.7659574468086</v>
      </c>
      <c r="P49" s="126">
        <f t="shared" si="17"/>
        <v>589.0851063829788</v>
      </c>
      <c r="Q49" s="126" t="e">
        <f t="shared" si="17"/>
        <v>#DIV/0!</v>
      </c>
      <c r="R49" s="126" t="e">
        <f t="shared" si="17"/>
        <v>#DIV/0!</v>
      </c>
      <c r="S49" s="126" t="e">
        <f t="shared" si="17"/>
        <v>#DIV/0!</v>
      </c>
      <c r="T49" s="126" t="e">
        <f t="shared" si="17"/>
        <v>#DIV/0!</v>
      </c>
      <c r="U49" s="126" t="e">
        <f t="shared" si="17"/>
        <v>#DIV/0!</v>
      </c>
      <c r="V49" s="126">
        <f t="shared" si="17"/>
        <v>990.1914893617021</v>
      </c>
      <c r="W49" s="126">
        <f t="shared" si="17"/>
        <v>993.6170212765958</v>
      </c>
      <c r="X49" s="126">
        <f t="shared" si="17"/>
        <v>991.9042553191489</v>
      </c>
      <c r="Y49" s="119">
        <f t="shared" si="17"/>
        <v>2.9021475564488037</v>
      </c>
      <c r="Z49" s="126">
        <f t="shared" si="17"/>
        <v>402.8191489361702</v>
      </c>
      <c r="AA49" s="119">
        <f t="shared" si="17"/>
        <v>3.5965995440729497</v>
      </c>
      <c r="AB49" s="119">
        <f t="shared" si="17"/>
        <v>50.138297872340424</v>
      </c>
      <c r="AC49" s="128">
        <f t="shared" si="17"/>
        <v>5.9051789600000015</v>
      </c>
      <c r="AD49" s="119">
        <f t="shared" si="17"/>
        <v>10.855586808510637</v>
      </c>
      <c r="AE49" s="119">
        <f t="shared" si="17"/>
        <v>1.1002105390083554</v>
      </c>
      <c r="AF49" s="119">
        <f t="shared" si="17"/>
        <v>0.23572706382978723</v>
      </c>
      <c r="AG49" s="119">
        <f t="shared" si="17"/>
        <v>3.4857500000000003</v>
      </c>
      <c r="AH49" s="119">
        <f t="shared" si="17"/>
        <v>0.32221717021276586</v>
      </c>
      <c r="AI49" s="128">
        <f t="shared" si="17"/>
        <v>33.744680851063826</v>
      </c>
      <c r="AJ49" s="128">
        <f t="shared" si="17"/>
        <v>2.4893617021276597</v>
      </c>
      <c r="AK49" s="128">
        <f t="shared" si="17"/>
        <v>6.574468085106383</v>
      </c>
      <c r="AL49" s="128">
        <f t="shared" si="17"/>
        <v>14.840425531914894</v>
      </c>
      <c r="AM49" s="128">
        <f t="shared" si="17"/>
        <v>11.680851063829786</v>
      </c>
      <c r="AN49" s="119">
        <f t="shared" si="17"/>
        <v>173.93085106382978</v>
      </c>
      <c r="AO49" s="119">
        <f t="shared" si="17"/>
        <v>99.98886694670418</v>
      </c>
      <c r="AP49" s="119">
        <f t="shared" si="17"/>
        <v>100.01913990985047</v>
      </c>
      <c r="AQ49" s="119">
        <f t="shared" si="17"/>
        <v>100.00508464675407</v>
      </c>
      <c r="AR49" s="119">
        <f t="shared" si="17"/>
        <v>99.99282845668387</v>
      </c>
      <c r="AS49" s="119">
        <f t="shared" si="17"/>
        <v>99.99905423340893</v>
      </c>
      <c r="AT49" s="121">
        <f t="shared" si="16"/>
        <v>99.99997611000983</v>
      </c>
      <c r="AX49" s="126"/>
      <c r="BB49" s="127"/>
      <c r="BC49" s="126"/>
      <c r="BD49" s="127"/>
      <c r="BE49" s="127"/>
      <c r="BF49" s="126"/>
      <c r="BG49" s="126"/>
      <c r="BK49" s="127"/>
      <c r="BL49" s="126"/>
      <c r="BM49" s="127"/>
      <c r="BN49" s="127"/>
      <c r="BS49" s="127"/>
      <c r="BW49" s="128"/>
      <c r="BX49" s="127"/>
      <c r="BY49" s="127"/>
    </row>
    <row r="50" spans="1:77" ht="15.75">
      <c r="A50" s="92">
        <v>47</v>
      </c>
      <c r="B50" s="92" t="s">
        <v>53</v>
      </c>
      <c r="C50" s="92" t="s">
        <v>54</v>
      </c>
      <c r="D50" s="99" t="s">
        <v>209</v>
      </c>
      <c r="E50" s="100" t="s">
        <v>145</v>
      </c>
      <c r="F50" s="92" t="s">
        <v>60</v>
      </c>
      <c r="G50" s="101">
        <v>42005</v>
      </c>
      <c r="I50" s="101">
        <v>42313</v>
      </c>
      <c r="J50" s="102">
        <v>42424</v>
      </c>
      <c r="K50" s="95" t="s">
        <v>234</v>
      </c>
      <c r="L50" s="96">
        <f aca="true" t="shared" si="18" ref="L50:L69">J50-G50</f>
        <v>419</v>
      </c>
      <c r="M50" s="103" t="s">
        <v>184</v>
      </c>
      <c r="N50" s="96">
        <v>744</v>
      </c>
      <c r="O50" s="96">
        <v>758</v>
      </c>
      <c r="P50" s="103">
        <f aca="true" t="shared" si="19" ref="P50:P69">AVERAGE(N50:O50)</f>
        <v>751</v>
      </c>
      <c r="Q50" s="104"/>
      <c r="S50" s="104"/>
      <c r="T50" s="104"/>
      <c r="U50" s="104"/>
      <c r="V50" s="103">
        <v>1300</v>
      </c>
      <c r="W50" s="103">
        <v>1290</v>
      </c>
      <c r="X50" s="104">
        <f aca="true" t="shared" si="20" ref="X50:X61">(V50+W50)/2</f>
        <v>1295</v>
      </c>
      <c r="Y50" s="105">
        <f aca="true" t="shared" si="21" ref="Y50:Y61">(X50/L50)</f>
        <v>3.090692124105012</v>
      </c>
      <c r="Z50" s="104">
        <f aca="true" t="shared" si="22" ref="Z50:Z61">(X50-P50)</f>
        <v>544</v>
      </c>
      <c r="AA50" s="106">
        <f aca="true" t="shared" si="23" ref="AA50:AA61">(Z50/112)</f>
        <v>4.857142857142857</v>
      </c>
      <c r="AB50" s="106">
        <v>52.5</v>
      </c>
      <c r="AC50" s="107">
        <f aca="true" t="shared" si="24" ref="AC50:AC56">-11.548+0.4878*(AB50)-0.0289*(L50)+0.00001947*(L50*L50)+0.0000334*(AB51*L50)</f>
        <v>6.084297270000001</v>
      </c>
      <c r="AD50" s="117">
        <v>13.824</v>
      </c>
      <c r="AE50" s="106">
        <f aca="true" t="shared" si="25" ref="AE50:AE61">AD50/X50*100</f>
        <v>1.0674903474903474</v>
      </c>
      <c r="AF50" s="117">
        <v>0.280911</v>
      </c>
      <c r="AG50" s="117">
        <v>3.53153</v>
      </c>
      <c r="AH50" s="117">
        <v>0.425195</v>
      </c>
      <c r="AI50" s="107">
        <v>42</v>
      </c>
      <c r="AJ50" s="104">
        <v>3</v>
      </c>
      <c r="AK50" s="104">
        <v>7</v>
      </c>
      <c r="AL50" s="107">
        <v>16</v>
      </c>
      <c r="AM50" s="107">
        <v>11.5</v>
      </c>
      <c r="AN50" s="106">
        <f aca="true" t="shared" si="26" ref="AN50:AN61">(AL50*AM50)</f>
        <v>184</v>
      </c>
      <c r="AO50" s="106">
        <f aca="true" t="shared" si="27" ref="AO50:AO61">(AA50/4.061)*100</f>
        <v>119.60460125936609</v>
      </c>
      <c r="AP50" s="105">
        <f aca="true" t="shared" si="28" ref="AP50:AP61">(AE50/1.07)*100</f>
        <v>99.76545303648106</v>
      </c>
      <c r="AQ50" s="106">
        <f aca="true" t="shared" si="29" ref="AQ50:AQ61">(Y50/2.975)*100</f>
        <v>103.8888108942861</v>
      </c>
      <c r="AR50" s="105">
        <f aca="true" t="shared" si="30" ref="AR50:AR61">(AG50/3.617)*100</f>
        <v>97.63699198230577</v>
      </c>
      <c r="AS50" s="106">
        <f aca="true" t="shared" si="31" ref="AS50:AS61">(AI50/38.211)*100</f>
        <v>109.91599277694905</v>
      </c>
      <c r="AT50" s="106">
        <f t="shared" si="16"/>
        <v>107.13123083811931</v>
      </c>
      <c r="AU50" s="118" t="s">
        <v>246</v>
      </c>
      <c r="AX50" s="108"/>
      <c r="AY50" s="109"/>
      <c r="AZ50" s="109"/>
      <c r="BA50" s="109"/>
      <c r="BB50" s="109"/>
      <c r="BC50" s="108"/>
      <c r="BD50" s="109"/>
      <c r="BE50" s="109"/>
      <c r="BG50" s="109"/>
      <c r="BH50" s="109"/>
      <c r="BI50" s="109"/>
      <c r="BJ50" s="109"/>
      <c r="BK50" s="109"/>
      <c r="BL50" s="108"/>
      <c r="BM50" s="109"/>
      <c r="BN50" s="109"/>
      <c r="BO50" s="109"/>
      <c r="BP50" s="108"/>
      <c r="BQ50" s="109"/>
      <c r="BR50" s="108"/>
      <c r="BS50" s="109"/>
      <c r="BT50" s="109"/>
      <c r="BU50" s="109"/>
      <c r="BV50" s="109"/>
      <c r="BW50" s="110"/>
      <c r="BX50" s="109"/>
      <c r="BY50" s="109"/>
    </row>
    <row r="51" spans="1:256" s="99" customFormat="1" ht="15">
      <c r="A51" s="92">
        <v>42</v>
      </c>
      <c r="B51" s="92" t="s">
        <v>53</v>
      </c>
      <c r="C51" s="92" t="s">
        <v>54</v>
      </c>
      <c r="D51" s="99" t="s">
        <v>219</v>
      </c>
      <c r="E51" s="100" t="s">
        <v>140</v>
      </c>
      <c r="F51" s="92" t="s">
        <v>60</v>
      </c>
      <c r="G51" s="101">
        <v>42015</v>
      </c>
      <c r="H51" s="101"/>
      <c r="I51" s="101">
        <v>42313</v>
      </c>
      <c r="J51" s="102">
        <v>42424</v>
      </c>
      <c r="K51" s="95" t="s">
        <v>222</v>
      </c>
      <c r="L51" s="96">
        <f t="shared" si="18"/>
        <v>409</v>
      </c>
      <c r="M51" s="103" t="s">
        <v>179</v>
      </c>
      <c r="N51" s="96">
        <v>696</v>
      </c>
      <c r="O51" s="96">
        <v>684</v>
      </c>
      <c r="P51" s="103">
        <f t="shared" si="19"/>
        <v>690</v>
      </c>
      <c r="Q51" s="104"/>
      <c r="R51" s="103"/>
      <c r="S51" s="104"/>
      <c r="T51" s="104"/>
      <c r="U51" s="104"/>
      <c r="V51" s="104">
        <v>1050</v>
      </c>
      <c r="W51" s="103">
        <v>1055</v>
      </c>
      <c r="X51" s="104">
        <f t="shared" si="20"/>
        <v>1052.5</v>
      </c>
      <c r="Y51" s="105">
        <f t="shared" si="21"/>
        <v>2.5733496332518335</v>
      </c>
      <c r="Z51" s="104">
        <f t="shared" si="22"/>
        <v>362.5</v>
      </c>
      <c r="AA51" s="106">
        <f t="shared" si="23"/>
        <v>3.236607142857143</v>
      </c>
      <c r="AB51" s="106">
        <v>51</v>
      </c>
      <c r="AC51" s="107">
        <f t="shared" si="24"/>
        <v>5.436030470000001</v>
      </c>
      <c r="AD51" s="117">
        <v>10.7659</v>
      </c>
      <c r="AE51" s="106">
        <f t="shared" si="25"/>
        <v>1.0228883610451307</v>
      </c>
      <c r="AF51" s="117">
        <v>0.230027</v>
      </c>
      <c r="AG51" s="117">
        <v>2.45723</v>
      </c>
      <c r="AH51" s="117">
        <v>0.444703</v>
      </c>
      <c r="AI51" s="107">
        <v>38</v>
      </c>
      <c r="AJ51" s="104">
        <v>3</v>
      </c>
      <c r="AK51" s="104">
        <v>6</v>
      </c>
      <c r="AL51" s="107">
        <v>14.5</v>
      </c>
      <c r="AM51" s="107">
        <v>12</v>
      </c>
      <c r="AN51" s="106">
        <f t="shared" si="26"/>
        <v>174</v>
      </c>
      <c r="AO51" s="106">
        <f t="shared" si="27"/>
        <v>79.6997572730151</v>
      </c>
      <c r="AP51" s="105">
        <f t="shared" si="28"/>
        <v>95.59704308832997</v>
      </c>
      <c r="AQ51" s="106">
        <f t="shared" si="29"/>
        <v>86.49914733619607</v>
      </c>
      <c r="AR51" s="105">
        <f t="shared" si="30"/>
        <v>67.93558197401161</v>
      </c>
      <c r="AS51" s="106">
        <f t="shared" si="31"/>
        <v>99.44780298866819</v>
      </c>
      <c r="AT51" s="106">
        <f t="shared" si="16"/>
        <v>83.86106196047888</v>
      </c>
      <c r="AU51" s="92"/>
      <c r="AV51" s="92"/>
      <c r="AW51" s="92"/>
      <c r="AX51" s="108"/>
      <c r="AY51" s="109"/>
      <c r="AZ51" s="109"/>
      <c r="BA51" s="109"/>
      <c r="BB51" s="109"/>
      <c r="BC51" s="108"/>
      <c r="BD51" s="109"/>
      <c r="BE51" s="109"/>
      <c r="BF51" s="108"/>
      <c r="BG51" s="109"/>
      <c r="BH51" s="109"/>
      <c r="BI51" s="109"/>
      <c r="BJ51" s="109"/>
      <c r="BK51" s="109"/>
      <c r="BL51" s="108"/>
      <c r="BM51" s="109"/>
      <c r="BN51" s="109"/>
      <c r="BO51" s="109"/>
      <c r="BP51" s="108"/>
      <c r="BQ51" s="109"/>
      <c r="BR51" s="108"/>
      <c r="BS51" s="109"/>
      <c r="BT51" s="109"/>
      <c r="BU51" s="109"/>
      <c r="BV51" s="109"/>
      <c r="BW51" s="110"/>
      <c r="BX51" s="109"/>
      <c r="BY51" s="109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2"/>
      <c r="EB51" s="92"/>
      <c r="EC51" s="92"/>
      <c r="ED51" s="92"/>
      <c r="EE51" s="92"/>
      <c r="EF51" s="92"/>
      <c r="EG51" s="92"/>
      <c r="EH51" s="92"/>
      <c r="EI51" s="92"/>
      <c r="EJ51" s="92"/>
      <c r="EK51" s="92"/>
      <c r="EL51" s="92"/>
      <c r="EM51" s="92"/>
      <c r="EN51" s="92"/>
      <c r="EO51" s="92"/>
      <c r="EP51" s="92"/>
      <c r="EQ51" s="92"/>
      <c r="ER51" s="92"/>
      <c r="ES51" s="92"/>
      <c r="ET51" s="92"/>
      <c r="EU51" s="92"/>
      <c r="EV51" s="92"/>
      <c r="EW51" s="92"/>
      <c r="EX51" s="92"/>
      <c r="EY51" s="92"/>
      <c r="EZ51" s="92"/>
      <c r="FA51" s="92"/>
      <c r="FB51" s="92"/>
      <c r="FC51" s="92"/>
      <c r="FD51" s="92"/>
      <c r="FE51" s="92"/>
      <c r="FF51" s="92"/>
      <c r="FG51" s="92"/>
      <c r="FH51" s="92"/>
      <c r="FI51" s="92"/>
      <c r="FJ51" s="92"/>
      <c r="FK51" s="92"/>
      <c r="FL51" s="92"/>
      <c r="FM51" s="92"/>
      <c r="FN51" s="92"/>
      <c r="FO51" s="92"/>
      <c r="FP51" s="92"/>
      <c r="FQ51" s="92"/>
      <c r="FR51" s="92"/>
      <c r="FS51" s="92"/>
      <c r="FT51" s="92"/>
      <c r="FU51" s="92"/>
      <c r="FV51" s="92"/>
      <c r="FW51" s="92"/>
      <c r="FX51" s="92"/>
      <c r="FY51" s="92"/>
      <c r="FZ51" s="92"/>
      <c r="GA51" s="92"/>
      <c r="GB51" s="92"/>
      <c r="GC51" s="92"/>
      <c r="GD51" s="92"/>
      <c r="GE51" s="92"/>
      <c r="GF51" s="92"/>
      <c r="GG51" s="92"/>
      <c r="GH51" s="92"/>
      <c r="GI51" s="92"/>
      <c r="GJ51" s="92"/>
      <c r="GK51" s="92"/>
      <c r="GL51" s="92"/>
      <c r="GM51" s="92"/>
      <c r="GN51" s="92"/>
      <c r="GO51" s="92"/>
      <c r="GP51" s="92"/>
      <c r="GQ51" s="92"/>
      <c r="GR51" s="92"/>
      <c r="GS51" s="92"/>
      <c r="GT51" s="92"/>
      <c r="GU51" s="92"/>
      <c r="GV51" s="92"/>
      <c r="GW51" s="92"/>
      <c r="GX51" s="92"/>
      <c r="GY51" s="92"/>
      <c r="GZ51" s="92"/>
      <c r="HA51" s="92"/>
      <c r="HB51" s="92"/>
      <c r="HC51" s="92"/>
      <c r="HD51" s="92"/>
      <c r="HE51" s="92"/>
      <c r="HF51" s="92"/>
      <c r="HG51" s="92"/>
      <c r="HH51" s="92"/>
      <c r="HI51" s="92"/>
      <c r="HJ51" s="92"/>
      <c r="HK51" s="92"/>
      <c r="HL51" s="92"/>
      <c r="HM51" s="92"/>
      <c r="HN51" s="92"/>
      <c r="HO51" s="92"/>
      <c r="HP51" s="92"/>
      <c r="HQ51" s="92"/>
      <c r="HR51" s="92"/>
      <c r="HS51" s="92"/>
      <c r="HT51" s="92"/>
      <c r="HU51" s="92"/>
      <c r="HV51" s="92"/>
      <c r="HW51" s="92"/>
      <c r="HX51" s="92"/>
      <c r="HY51" s="92"/>
      <c r="HZ51" s="92"/>
      <c r="IA51" s="92"/>
      <c r="IB51" s="92"/>
      <c r="IC51" s="92"/>
      <c r="ID51" s="92"/>
      <c r="IE51" s="92"/>
      <c r="IF51" s="92"/>
      <c r="IG51" s="92"/>
      <c r="IH51" s="92"/>
      <c r="II51" s="92"/>
      <c r="IJ51" s="92"/>
      <c r="IK51" s="92"/>
      <c r="IL51" s="92"/>
      <c r="IM51" s="92"/>
      <c r="IN51" s="92"/>
      <c r="IO51" s="92"/>
      <c r="IP51" s="92"/>
      <c r="IQ51" s="92"/>
      <c r="IR51" s="92"/>
      <c r="IS51" s="92"/>
      <c r="IT51" s="92"/>
      <c r="IU51" s="92"/>
      <c r="IV51" s="92"/>
    </row>
    <row r="52" spans="1:77" ht="15">
      <c r="A52" s="92">
        <v>33</v>
      </c>
      <c r="B52" s="92" t="s">
        <v>53</v>
      </c>
      <c r="C52" s="92" t="s">
        <v>54</v>
      </c>
      <c r="D52" s="99" t="s">
        <v>204</v>
      </c>
      <c r="E52" s="100" t="s">
        <v>132</v>
      </c>
      <c r="F52" s="92" t="s">
        <v>60</v>
      </c>
      <c r="G52" s="101">
        <v>41998</v>
      </c>
      <c r="I52" s="101">
        <v>42313</v>
      </c>
      <c r="J52" s="102">
        <v>42424</v>
      </c>
      <c r="K52" s="95" t="s">
        <v>220</v>
      </c>
      <c r="L52" s="96">
        <f t="shared" si="18"/>
        <v>426</v>
      </c>
      <c r="M52" s="103">
        <v>642</v>
      </c>
      <c r="N52" s="96">
        <v>694</v>
      </c>
      <c r="O52" s="96">
        <v>696</v>
      </c>
      <c r="P52" s="103">
        <f t="shared" si="19"/>
        <v>695</v>
      </c>
      <c r="Q52" s="104"/>
      <c r="S52" s="104"/>
      <c r="T52" s="104"/>
      <c r="U52" s="104"/>
      <c r="V52" s="129">
        <v>974</v>
      </c>
      <c r="W52" s="103">
        <v>964</v>
      </c>
      <c r="X52" s="104">
        <f t="shared" si="20"/>
        <v>969</v>
      </c>
      <c r="Y52" s="105">
        <f t="shared" si="21"/>
        <v>2.2746478873239435</v>
      </c>
      <c r="Z52" s="104">
        <f t="shared" si="22"/>
        <v>274</v>
      </c>
      <c r="AA52" s="106">
        <f t="shared" si="23"/>
        <v>2.4464285714285716</v>
      </c>
      <c r="AB52" s="105">
        <v>49</v>
      </c>
      <c r="AC52" s="107">
        <f t="shared" si="24"/>
        <v>4.301786120000002</v>
      </c>
      <c r="AD52" s="117">
        <v>10.1</v>
      </c>
      <c r="AE52" s="106">
        <f t="shared" si="25"/>
        <v>1.0423116615067078</v>
      </c>
      <c r="AF52" s="117">
        <v>0.163587</v>
      </c>
      <c r="AG52" s="117">
        <v>3.32692</v>
      </c>
      <c r="AH52" s="117">
        <v>0.284027</v>
      </c>
      <c r="AI52" s="107">
        <v>34</v>
      </c>
      <c r="AJ52" s="104">
        <v>3</v>
      </c>
      <c r="AK52" s="104">
        <v>6</v>
      </c>
      <c r="AL52" s="107">
        <v>14</v>
      </c>
      <c r="AM52" s="107">
        <v>10</v>
      </c>
      <c r="AN52" s="106">
        <f t="shared" si="26"/>
        <v>140</v>
      </c>
      <c r="AO52" s="106">
        <f t="shared" si="27"/>
        <v>60.24202342843073</v>
      </c>
      <c r="AP52" s="105">
        <f t="shared" si="28"/>
        <v>97.412304813711</v>
      </c>
      <c r="AQ52" s="106">
        <f t="shared" si="29"/>
        <v>76.45875251509054</v>
      </c>
      <c r="AR52" s="105">
        <f t="shared" si="30"/>
        <v>91.98009400055294</v>
      </c>
      <c r="AS52" s="106">
        <f t="shared" si="31"/>
        <v>88.97961320038733</v>
      </c>
      <c r="AT52" s="106">
        <f t="shared" si="16"/>
        <v>80.14079861443885</v>
      </c>
      <c r="AX52" s="108"/>
      <c r="AY52" s="109"/>
      <c r="AZ52" s="109"/>
      <c r="BA52" s="109"/>
      <c r="BB52" s="109"/>
      <c r="BC52" s="108"/>
      <c r="BD52" s="109"/>
      <c r="BE52" s="109"/>
      <c r="BF52" s="108"/>
      <c r="BG52" s="109"/>
      <c r="BH52" s="109"/>
      <c r="BI52" s="109"/>
      <c r="BJ52" s="109"/>
      <c r="BK52" s="109"/>
      <c r="BL52" s="108"/>
      <c r="BM52" s="109"/>
      <c r="BN52" s="109"/>
      <c r="BO52" s="109"/>
      <c r="BP52" s="108"/>
      <c r="BQ52" s="109"/>
      <c r="BR52" s="108"/>
      <c r="BS52" s="109"/>
      <c r="BT52" s="109"/>
      <c r="BU52" s="109"/>
      <c r="BV52" s="109"/>
      <c r="BW52" s="110"/>
      <c r="BX52" s="109"/>
      <c r="BY52" s="109"/>
    </row>
    <row r="53" spans="1:77" ht="15">
      <c r="A53" s="92">
        <v>50</v>
      </c>
      <c r="B53" s="92" t="s">
        <v>53</v>
      </c>
      <c r="C53" s="92" t="s">
        <v>54</v>
      </c>
      <c r="D53" s="99" t="s">
        <v>64</v>
      </c>
      <c r="E53" s="100" t="s">
        <v>148</v>
      </c>
      <c r="F53" s="92" t="s">
        <v>62</v>
      </c>
      <c r="G53" s="115">
        <v>41944</v>
      </c>
      <c r="I53" s="101">
        <v>42313</v>
      </c>
      <c r="J53" s="102">
        <v>42424</v>
      </c>
      <c r="K53" s="95" t="s">
        <v>227</v>
      </c>
      <c r="L53" s="96">
        <f t="shared" si="18"/>
        <v>480</v>
      </c>
      <c r="M53" s="104" t="s">
        <v>187</v>
      </c>
      <c r="N53" s="96">
        <v>628</v>
      </c>
      <c r="O53" s="96">
        <v>618</v>
      </c>
      <c r="P53" s="103">
        <f t="shared" si="19"/>
        <v>623</v>
      </c>
      <c r="Q53" s="104"/>
      <c r="S53" s="104"/>
      <c r="T53" s="104"/>
      <c r="U53" s="104"/>
      <c r="V53" s="103">
        <v>1015</v>
      </c>
      <c r="W53" s="103">
        <v>1025</v>
      </c>
      <c r="X53" s="104">
        <f t="shared" si="20"/>
        <v>1020</v>
      </c>
      <c r="Y53" s="105">
        <f t="shared" si="21"/>
        <v>2.125</v>
      </c>
      <c r="Z53" s="104">
        <f t="shared" si="22"/>
        <v>397</v>
      </c>
      <c r="AA53" s="106">
        <f t="shared" si="23"/>
        <v>3.544642857142857</v>
      </c>
      <c r="AB53" s="105">
        <v>51</v>
      </c>
      <c r="AC53" s="107">
        <f t="shared" si="24"/>
        <v>4.825448000000001</v>
      </c>
      <c r="AD53" s="117">
        <v>11.0663</v>
      </c>
      <c r="AE53" s="106">
        <f t="shared" si="25"/>
        <v>1.0849313725490197</v>
      </c>
      <c r="AF53" s="117">
        <v>0.203989</v>
      </c>
      <c r="AG53" s="117">
        <v>3.40415</v>
      </c>
      <c r="AH53" s="117">
        <v>0.407343</v>
      </c>
      <c r="AI53" s="107">
        <v>34</v>
      </c>
      <c r="AJ53" s="104">
        <v>3</v>
      </c>
      <c r="AK53" s="104">
        <v>7</v>
      </c>
      <c r="AL53" s="107">
        <v>15.5</v>
      </c>
      <c r="AM53" s="107">
        <v>12</v>
      </c>
      <c r="AN53" s="106">
        <f t="shared" si="26"/>
        <v>186</v>
      </c>
      <c r="AO53" s="106">
        <f t="shared" si="27"/>
        <v>87.28497555141239</v>
      </c>
      <c r="AP53" s="105">
        <f t="shared" si="28"/>
        <v>101.39545537841306</v>
      </c>
      <c r="AQ53" s="106">
        <f t="shared" si="29"/>
        <v>71.42857142857143</v>
      </c>
      <c r="AR53" s="105">
        <f t="shared" si="30"/>
        <v>94.1152889134642</v>
      </c>
      <c r="AS53" s="106">
        <f t="shared" si="31"/>
        <v>88.97961320038733</v>
      </c>
      <c r="AT53" s="106">
        <f t="shared" si="16"/>
        <v>88.47131712955219</v>
      </c>
      <c r="AX53" s="108"/>
      <c r="AY53" s="109"/>
      <c r="AZ53" s="109"/>
      <c r="BA53" s="109"/>
      <c r="BB53" s="109"/>
      <c r="BC53" s="108"/>
      <c r="BD53" s="109"/>
      <c r="BE53" s="109"/>
      <c r="BG53" s="109"/>
      <c r="BH53" s="109"/>
      <c r="BI53" s="109"/>
      <c r="BJ53" s="109"/>
      <c r="BK53" s="109"/>
      <c r="BL53" s="108"/>
      <c r="BM53" s="109"/>
      <c r="BN53" s="109"/>
      <c r="BO53" s="109"/>
      <c r="BP53" s="108"/>
      <c r="BQ53" s="109"/>
      <c r="BR53" s="108"/>
      <c r="BS53" s="109"/>
      <c r="BT53" s="109"/>
      <c r="BU53" s="109"/>
      <c r="BV53" s="109"/>
      <c r="BW53" s="110"/>
      <c r="BX53" s="109"/>
      <c r="BY53" s="109"/>
    </row>
    <row r="54" spans="1:77" ht="15.75">
      <c r="A54" s="92">
        <v>17</v>
      </c>
      <c r="B54" s="92" t="s">
        <v>53</v>
      </c>
      <c r="C54" s="92" t="s">
        <v>54</v>
      </c>
      <c r="D54" s="99" t="s">
        <v>195</v>
      </c>
      <c r="E54" s="100" t="s">
        <v>117</v>
      </c>
      <c r="F54" s="92" t="s">
        <v>56</v>
      </c>
      <c r="G54" s="101">
        <v>41961</v>
      </c>
      <c r="I54" s="101">
        <v>42313</v>
      </c>
      <c r="J54" s="102">
        <v>42424</v>
      </c>
      <c r="K54" s="95" t="s">
        <v>213</v>
      </c>
      <c r="L54" s="96">
        <f t="shared" si="18"/>
        <v>463</v>
      </c>
      <c r="M54" s="103">
        <v>1060</v>
      </c>
      <c r="N54" s="96">
        <v>1105</v>
      </c>
      <c r="O54" s="96">
        <v>1095</v>
      </c>
      <c r="P54" s="103">
        <f t="shared" si="19"/>
        <v>1100</v>
      </c>
      <c r="Q54" s="104"/>
      <c r="S54" s="104"/>
      <c r="T54" s="104"/>
      <c r="U54" s="104"/>
      <c r="V54" s="129">
        <v>1615</v>
      </c>
      <c r="W54" s="104">
        <v>1565</v>
      </c>
      <c r="X54" s="104">
        <f t="shared" si="20"/>
        <v>1590</v>
      </c>
      <c r="Y54" s="105">
        <f t="shared" si="21"/>
        <v>3.4341252699784017</v>
      </c>
      <c r="Z54" s="104">
        <f t="shared" si="22"/>
        <v>490</v>
      </c>
      <c r="AA54" s="106">
        <f t="shared" si="23"/>
        <v>4.375</v>
      </c>
      <c r="AB54" s="106">
        <v>55</v>
      </c>
      <c r="AC54" s="107">
        <f t="shared" si="24"/>
        <v>6.924595430000002</v>
      </c>
      <c r="AD54" s="117">
        <v>16.4865</v>
      </c>
      <c r="AE54" s="106">
        <f t="shared" si="25"/>
        <v>1.0368867924528302</v>
      </c>
      <c r="AF54" s="117">
        <v>0.448808</v>
      </c>
      <c r="AG54" s="117">
        <v>4.30293</v>
      </c>
      <c r="AH54" s="117">
        <v>0.495991</v>
      </c>
      <c r="AI54" s="107">
        <v>45</v>
      </c>
      <c r="AJ54" s="104">
        <v>3</v>
      </c>
      <c r="AK54" s="104">
        <v>7</v>
      </c>
      <c r="AL54" s="107">
        <v>16</v>
      </c>
      <c r="AM54" s="107">
        <v>12</v>
      </c>
      <c r="AN54" s="106">
        <f t="shared" si="26"/>
        <v>192</v>
      </c>
      <c r="AO54" s="106">
        <f t="shared" si="27"/>
        <v>107.73208569317903</v>
      </c>
      <c r="AP54" s="105">
        <f t="shared" si="28"/>
        <v>96.90530770587198</v>
      </c>
      <c r="AQ54" s="106">
        <f t="shared" si="29"/>
        <v>115.43278218414797</v>
      </c>
      <c r="AR54" s="105">
        <f t="shared" si="30"/>
        <v>118.96405861210948</v>
      </c>
      <c r="AS54" s="106">
        <f t="shared" si="31"/>
        <v>117.7671351181597</v>
      </c>
      <c r="AT54" s="106">
        <f t="shared" si="16"/>
        <v>110.35676892019556</v>
      </c>
      <c r="AU54" s="118" t="s">
        <v>246</v>
      </c>
      <c r="AX54" s="108"/>
      <c r="AY54" s="109"/>
      <c r="AZ54" s="109"/>
      <c r="BA54" s="109"/>
      <c r="BB54" s="109"/>
      <c r="BC54" s="108"/>
      <c r="BD54" s="109"/>
      <c r="BE54" s="109"/>
      <c r="BF54" s="108"/>
      <c r="BG54" s="109"/>
      <c r="BH54" s="109"/>
      <c r="BI54" s="109"/>
      <c r="BJ54" s="109"/>
      <c r="BK54" s="109"/>
      <c r="BL54" s="108"/>
      <c r="BM54" s="109"/>
      <c r="BN54" s="109"/>
      <c r="BO54" s="109"/>
      <c r="BP54" s="108"/>
      <c r="BQ54" s="109"/>
      <c r="BR54" s="108"/>
      <c r="BS54" s="109"/>
      <c r="BT54" s="109"/>
      <c r="BU54" s="109"/>
      <c r="BV54" s="109"/>
      <c r="BW54" s="110"/>
      <c r="BX54" s="109"/>
      <c r="BY54" s="109"/>
    </row>
    <row r="55" spans="1:47" ht="15.75">
      <c r="A55" s="92">
        <v>27</v>
      </c>
      <c r="B55" s="92" t="s">
        <v>53</v>
      </c>
      <c r="C55" s="92" t="s">
        <v>54</v>
      </c>
      <c r="D55" s="99" t="s">
        <v>55</v>
      </c>
      <c r="E55" s="100" t="s">
        <v>122</v>
      </c>
      <c r="F55" s="92" t="s">
        <v>56</v>
      </c>
      <c r="G55" s="101">
        <v>42008</v>
      </c>
      <c r="I55" s="101">
        <v>42313</v>
      </c>
      <c r="J55" s="102">
        <v>42424</v>
      </c>
      <c r="K55" s="95" t="s">
        <v>217</v>
      </c>
      <c r="L55" s="96">
        <f t="shared" si="18"/>
        <v>416</v>
      </c>
      <c r="M55" s="103">
        <v>860</v>
      </c>
      <c r="N55" s="96">
        <v>888</v>
      </c>
      <c r="O55" s="96">
        <v>902</v>
      </c>
      <c r="P55" s="103">
        <f t="shared" si="19"/>
        <v>895</v>
      </c>
      <c r="Q55" s="104"/>
      <c r="S55" s="104"/>
      <c r="T55" s="104"/>
      <c r="U55" s="104"/>
      <c r="V55" s="129">
        <v>1365</v>
      </c>
      <c r="W55" s="104">
        <v>1365</v>
      </c>
      <c r="X55" s="104">
        <f t="shared" si="20"/>
        <v>1365</v>
      </c>
      <c r="Y55" s="105">
        <f t="shared" si="21"/>
        <v>3.28125</v>
      </c>
      <c r="Z55" s="104">
        <f t="shared" si="22"/>
        <v>470</v>
      </c>
      <c r="AA55" s="106">
        <f t="shared" si="23"/>
        <v>4.196428571428571</v>
      </c>
      <c r="AB55" s="105">
        <v>55</v>
      </c>
      <c r="AC55" s="107">
        <f t="shared" si="24"/>
        <v>7.343561920000002</v>
      </c>
      <c r="AD55" s="117">
        <v>15.4763</v>
      </c>
      <c r="AE55" s="106">
        <f t="shared" si="25"/>
        <v>1.1337948717948718</v>
      </c>
      <c r="AF55" s="117">
        <v>0.383647</v>
      </c>
      <c r="AG55" s="117">
        <v>3.67763</v>
      </c>
      <c r="AH55" s="117">
        <v>0.51369</v>
      </c>
      <c r="AI55" s="113">
        <v>39</v>
      </c>
      <c r="AJ55" s="104">
        <v>3</v>
      </c>
      <c r="AK55" s="104">
        <v>7</v>
      </c>
      <c r="AL55" s="107">
        <v>16</v>
      </c>
      <c r="AM55" s="113">
        <v>12.5</v>
      </c>
      <c r="AN55" s="106">
        <f t="shared" si="26"/>
        <v>200</v>
      </c>
      <c r="AO55" s="106">
        <f t="shared" si="27"/>
        <v>103.33485770570232</v>
      </c>
      <c r="AP55" s="105">
        <f t="shared" si="28"/>
        <v>105.96213755092259</v>
      </c>
      <c r="AQ55" s="106">
        <f t="shared" si="29"/>
        <v>110.29411764705881</v>
      </c>
      <c r="AR55" s="105">
        <f t="shared" si="30"/>
        <v>101.67625103677081</v>
      </c>
      <c r="AS55" s="106">
        <f t="shared" si="31"/>
        <v>102.0648504357384</v>
      </c>
      <c r="AT55" s="106">
        <f t="shared" si="16"/>
        <v>104.79344360223499</v>
      </c>
      <c r="AU55" s="118" t="s">
        <v>247</v>
      </c>
    </row>
    <row r="56" spans="1:77" ht="15">
      <c r="A56" s="92">
        <v>29</v>
      </c>
      <c r="B56" s="92" t="s">
        <v>53</v>
      </c>
      <c r="C56" s="92" t="s">
        <v>54</v>
      </c>
      <c r="D56" s="99" t="s">
        <v>55</v>
      </c>
      <c r="E56" s="100" t="s">
        <v>129</v>
      </c>
      <c r="F56" s="92" t="s">
        <v>56</v>
      </c>
      <c r="G56" s="101">
        <v>41991</v>
      </c>
      <c r="I56" s="101">
        <v>42313</v>
      </c>
      <c r="J56" s="102">
        <v>42424</v>
      </c>
      <c r="K56" s="95" t="s">
        <v>217</v>
      </c>
      <c r="L56" s="96">
        <f t="shared" si="18"/>
        <v>433</v>
      </c>
      <c r="M56" s="103">
        <v>858</v>
      </c>
      <c r="N56" s="96">
        <v>892</v>
      </c>
      <c r="O56" s="96">
        <v>894</v>
      </c>
      <c r="P56" s="103">
        <f t="shared" si="19"/>
        <v>893</v>
      </c>
      <c r="Q56" s="104"/>
      <c r="S56" s="104"/>
      <c r="T56" s="104"/>
      <c r="U56" s="104"/>
      <c r="V56" s="129">
        <v>1390</v>
      </c>
      <c r="W56" s="104">
        <v>1370</v>
      </c>
      <c r="X56" s="104">
        <f t="shared" si="20"/>
        <v>1380</v>
      </c>
      <c r="Y56" s="105">
        <f t="shared" si="21"/>
        <v>3.187066974595843</v>
      </c>
      <c r="Z56" s="104">
        <f t="shared" si="22"/>
        <v>487</v>
      </c>
      <c r="AA56" s="106">
        <f t="shared" si="23"/>
        <v>4.348214285714286</v>
      </c>
      <c r="AB56" s="105">
        <v>51.5</v>
      </c>
      <c r="AC56" s="107">
        <f t="shared" si="24"/>
        <v>5.462445230000001</v>
      </c>
      <c r="AD56" s="117">
        <v>14.1778</v>
      </c>
      <c r="AE56" s="106">
        <f t="shared" si="25"/>
        <v>1.027376811594203</v>
      </c>
      <c r="AF56" s="117">
        <v>0.495444</v>
      </c>
      <c r="AG56" s="117">
        <v>3.80777</v>
      </c>
      <c r="AH56" s="117">
        <v>0.566221</v>
      </c>
      <c r="AI56" s="107">
        <v>38</v>
      </c>
      <c r="AJ56" s="104">
        <v>4</v>
      </c>
      <c r="AK56" s="104">
        <v>7</v>
      </c>
      <c r="AL56" s="107">
        <v>15</v>
      </c>
      <c r="AM56" s="107">
        <v>12.5</v>
      </c>
      <c r="AN56" s="106">
        <f t="shared" si="26"/>
        <v>187.5</v>
      </c>
      <c r="AO56" s="106">
        <f t="shared" si="27"/>
        <v>107.07250149505751</v>
      </c>
      <c r="AP56" s="105">
        <f t="shared" si="28"/>
        <v>96.01652444805634</v>
      </c>
      <c r="AQ56" s="106">
        <f t="shared" si="29"/>
        <v>107.12830166708716</v>
      </c>
      <c r="AR56" s="105">
        <f t="shared" si="30"/>
        <v>105.27426043682611</v>
      </c>
      <c r="AS56" s="106">
        <f t="shared" si="31"/>
        <v>99.44780298866819</v>
      </c>
      <c r="AT56" s="106">
        <f t="shared" si="16"/>
        <v>103.75034805777798</v>
      </c>
      <c r="AX56" s="108"/>
      <c r="AY56" s="109"/>
      <c r="AZ56" s="109"/>
      <c r="BA56" s="109"/>
      <c r="BB56" s="109"/>
      <c r="BC56" s="108"/>
      <c r="BD56" s="109"/>
      <c r="BE56" s="109"/>
      <c r="BF56" s="108"/>
      <c r="BG56" s="109"/>
      <c r="BH56" s="109"/>
      <c r="BI56" s="109"/>
      <c r="BJ56" s="109"/>
      <c r="BK56" s="109"/>
      <c r="BL56" s="108"/>
      <c r="BM56" s="109"/>
      <c r="BN56" s="109"/>
      <c r="BO56" s="109"/>
      <c r="BP56" s="108"/>
      <c r="BQ56" s="109"/>
      <c r="BR56" s="108"/>
      <c r="BS56" s="109"/>
      <c r="BT56" s="109"/>
      <c r="BU56" s="109"/>
      <c r="BV56" s="109"/>
      <c r="BW56" s="110"/>
      <c r="BX56" s="109"/>
      <c r="BY56" s="109"/>
    </row>
    <row r="57" spans="1:46" ht="15">
      <c r="A57" s="92">
        <v>71</v>
      </c>
      <c r="B57" s="92" t="s">
        <v>53</v>
      </c>
      <c r="C57" s="92" t="s">
        <v>54</v>
      </c>
      <c r="D57" s="92" t="s">
        <v>61</v>
      </c>
      <c r="E57" s="100" t="s">
        <v>168</v>
      </c>
      <c r="F57" s="92" t="s">
        <v>56</v>
      </c>
      <c r="G57" s="101">
        <v>42020</v>
      </c>
      <c r="I57" s="101">
        <v>42313</v>
      </c>
      <c r="J57" s="102">
        <v>42424</v>
      </c>
      <c r="K57" s="95" t="s">
        <v>226</v>
      </c>
      <c r="L57" s="96">
        <f t="shared" si="18"/>
        <v>404</v>
      </c>
      <c r="M57" s="103">
        <v>720</v>
      </c>
      <c r="N57" s="96">
        <v>670</v>
      </c>
      <c r="O57" s="96">
        <v>674</v>
      </c>
      <c r="P57" s="103">
        <f t="shared" si="19"/>
        <v>672</v>
      </c>
      <c r="V57" s="103">
        <v>1135</v>
      </c>
      <c r="W57" s="103">
        <v>1130</v>
      </c>
      <c r="X57" s="104">
        <f t="shared" si="20"/>
        <v>1132.5</v>
      </c>
      <c r="Y57" s="105">
        <f t="shared" si="21"/>
        <v>2.8032178217821784</v>
      </c>
      <c r="Z57" s="104">
        <f t="shared" si="22"/>
        <v>460.5</v>
      </c>
      <c r="AA57" s="106">
        <f t="shared" si="23"/>
        <v>4.111607142857143</v>
      </c>
      <c r="AB57" s="106">
        <v>52</v>
      </c>
      <c r="AC57" s="107">
        <f>-11.548+0.4878*(AB57)-0.0289*(L57)+0.00001947*(L57*L57)+0.0000334*(AB59*L57)</f>
        <v>6.034976320000001</v>
      </c>
      <c r="AD57" s="117">
        <v>12.4165</v>
      </c>
      <c r="AE57" s="106">
        <f t="shared" si="25"/>
        <v>1.0963796909492274</v>
      </c>
      <c r="AF57" s="117">
        <v>0.202125</v>
      </c>
      <c r="AG57" s="117">
        <v>4.30498</v>
      </c>
      <c r="AH57" s="117">
        <v>0.231213</v>
      </c>
      <c r="AI57" s="107">
        <v>35</v>
      </c>
      <c r="AJ57" s="103">
        <v>3</v>
      </c>
      <c r="AK57" s="103">
        <v>7</v>
      </c>
      <c r="AL57" s="107">
        <v>13.5</v>
      </c>
      <c r="AM57" s="107">
        <v>10</v>
      </c>
      <c r="AN57" s="106">
        <f t="shared" si="26"/>
        <v>135</v>
      </c>
      <c r="AO57" s="106">
        <f t="shared" si="27"/>
        <v>101.24617441165091</v>
      </c>
      <c r="AP57" s="105">
        <f t="shared" si="28"/>
        <v>102.46539167749789</v>
      </c>
      <c r="AQ57" s="106">
        <f t="shared" si="29"/>
        <v>94.22580913553541</v>
      </c>
      <c r="AR57" s="105">
        <f t="shared" si="30"/>
        <v>119.02073541609066</v>
      </c>
      <c r="AS57" s="106">
        <f t="shared" si="31"/>
        <v>91.59666064745754</v>
      </c>
      <c r="AT57" s="106">
        <f t="shared" si="16"/>
        <v>102.67590563406583</v>
      </c>
    </row>
    <row r="58" spans="1:77" ht="15">
      <c r="A58" s="92">
        <v>28</v>
      </c>
      <c r="B58" s="92" t="s">
        <v>53</v>
      </c>
      <c r="C58" s="92" t="s">
        <v>54</v>
      </c>
      <c r="D58" s="99" t="s">
        <v>55</v>
      </c>
      <c r="E58" s="100" t="s">
        <v>128</v>
      </c>
      <c r="F58" s="92" t="s">
        <v>56</v>
      </c>
      <c r="G58" s="101">
        <v>42016</v>
      </c>
      <c r="I58" s="101">
        <v>42313</v>
      </c>
      <c r="J58" s="102">
        <v>42424</v>
      </c>
      <c r="K58" s="95" t="s">
        <v>217</v>
      </c>
      <c r="L58" s="96">
        <f t="shared" si="18"/>
        <v>408</v>
      </c>
      <c r="M58" s="103">
        <v>896</v>
      </c>
      <c r="N58" s="96">
        <v>900</v>
      </c>
      <c r="O58" s="96">
        <v>906</v>
      </c>
      <c r="P58" s="103">
        <f t="shared" si="19"/>
        <v>903</v>
      </c>
      <c r="Q58" s="104"/>
      <c r="S58" s="104"/>
      <c r="T58" s="104"/>
      <c r="U58" s="104"/>
      <c r="V58" s="129">
        <v>1385</v>
      </c>
      <c r="W58" s="103">
        <v>1355</v>
      </c>
      <c r="X58" s="104">
        <f t="shared" si="20"/>
        <v>1370</v>
      </c>
      <c r="Y58" s="105">
        <f t="shared" si="21"/>
        <v>3.357843137254902</v>
      </c>
      <c r="Z58" s="104">
        <f t="shared" si="22"/>
        <v>467</v>
      </c>
      <c r="AA58" s="106">
        <f t="shared" si="23"/>
        <v>4.169642857142857</v>
      </c>
      <c r="AB58" s="106">
        <v>53</v>
      </c>
      <c r="AC58" s="107">
        <f>-11.548+0.4878*(AB58)-0.0289*(L58)+0.00001947*(L58*L58)+0.0000334*(AB59*L58)</f>
        <v>6.4774956800000005</v>
      </c>
      <c r="AD58" s="117">
        <v>14.7147</v>
      </c>
      <c r="AE58" s="106">
        <f t="shared" si="25"/>
        <v>1.074065693430657</v>
      </c>
      <c r="AF58" s="117">
        <v>0.395408</v>
      </c>
      <c r="AG58" s="117">
        <v>3.25115</v>
      </c>
      <c r="AH58" s="117">
        <v>0.460055</v>
      </c>
      <c r="AI58" s="113">
        <v>41</v>
      </c>
      <c r="AJ58" s="104">
        <v>3</v>
      </c>
      <c r="AK58" s="104">
        <v>7</v>
      </c>
      <c r="AL58" s="113">
        <v>15.5</v>
      </c>
      <c r="AM58" s="113">
        <v>12.5</v>
      </c>
      <c r="AN58" s="106">
        <f t="shared" si="26"/>
        <v>193.75</v>
      </c>
      <c r="AO58" s="106">
        <f t="shared" si="27"/>
        <v>102.67527350758081</v>
      </c>
      <c r="AP58" s="105">
        <f t="shared" si="28"/>
        <v>100.37997134865952</v>
      </c>
      <c r="AQ58" s="106">
        <f t="shared" si="29"/>
        <v>112.86867688251772</v>
      </c>
      <c r="AR58" s="105">
        <f t="shared" si="30"/>
        <v>89.88526403096489</v>
      </c>
      <c r="AS58" s="106">
        <f t="shared" si="31"/>
        <v>107.29894532987882</v>
      </c>
      <c r="AT58" s="106">
        <f t="shared" si="16"/>
        <v>102.15925903769056</v>
      </c>
      <c r="AX58" s="108"/>
      <c r="AY58" s="109"/>
      <c r="AZ58" s="109"/>
      <c r="BA58" s="109"/>
      <c r="BB58" s="109"/>
      <c r="BC58" s="108"/>
      <c r="BD58" s="109"/>
      <c r="BE58" s="109"/>
      <c r="BG58" s="109"/>
      <c r="BH58" s="109"/>
      <c r="BI58" s="109"/>
      <c r="BJ58" s="109"/>
      <c r="BK58" s="109"/>
      <c r="BL58" s="108"/>
      <c r="BM58" s="109"/>
      <c r="BN58" s="109"/>
      <c r="BO58" s="109"/>
      <c r="BP58" s="108"/>
      <c r="BQ58" s="109"/>
      <c r="BR58" s="108"/>
      <c r="BS58" s="109"/>
      <c r="BT58" s="109"/>
      <c r="BU58" s="109"/>
      <c r="BV58" s="109"/>
      <c r="BW58" s="110"/>
      <c r="BX58" s="109"/>
      <c r="BY58" s="109"/>
    </row>
    <row r="59" spans="1:77" ht="15">
      <c r="A59" s="92">
        <v>20</v>
      </c>
      <c r="B59" s="92" t="s">
        <v>53</v>
      </c>
      <c r="C59" s="92" t="s">
        <v>54</v>
      </c>
      <c r="D59" s="99" t="s">
        <v>195</v>
      </c>
      <c r="E59" s="100" t="s">
        <v>121</v>
      </c>
      <c r="F59" s="92" t="s">
        <v>56</v>
      </c>
      <c r="G59" s="101">
        <v>41963</v>
      </c>
      <c r="I59" s="101">
        <v>42313</v>
      </c>
      <c r="J59" s="102">
        <v>42424</v>
      </c>
      <c r="K59" s="112" t="s">
        <v>213</v>
      </c>
      <c r="L59" s="96">
        <f t="shared" si="18"/>
        <v>461</v>
      </c>
      <c r="M59" s="103">
        <v>986</v>
      </c>
      <c r="N59" s="96">
        <v>998</v>
      </c>
      <c r="O59" s="96">
        <v>1010</v>
      </c>
      <c r="P59" s="103">
        <f t="shared" si="19"/>
        <v>1004</v>
      </c>
      <c r="Q59" s="104"/>
      <c r="S59" s="104"/>
      <c r="T59" s="104"/>
      <c r="U59" s="104"/>
      <c r="V59" s="129">
        <v>1470</v>
      </c>
      <c r="W59" s="103">
        <v>1455</v>
      </c>
      <c r="X59" s="104">
        <f t="shared" si="20"/>
        <v>1462.5</v>
      </c>
      <c r="Y59" s="105">
        <f t="shared" si="21"/>
        <v>3.1724511930585684</v>
      </c>
      <c r="Z59" s="104">
        <f t="shared" si="22"/>
        <v>458.5</v>
      </c>
      <c r="AA59" s="106">
        <f t="shared" si="23"/>
        <v>4.09375</v>
      </c>
      <c r="AB59" s="105">
        <v>53</v>
      </c>
      <c r="AC59" s="107">
        <f>-11.548+0.4878*(AB59)-0.0289*(L59)+0.00001947*(L59*L59)+0.0000334*(AB60*L59)</f>
        <v>5.920948670000002</v>
      </c>
      <c r="AD59" s="117">
        <v>16.3015</v>
      </c>
      <c r="AE59" s="106">
        <f t="shared" si="25"/>
        <v>1.1146324786324788</v>
      </c>
      <c r="AF59" s="117">
        <v>0.25802</v>
      </c>
      <c r="AG59" s="117">
        <v>3.51389</v>
      </c>
      <c r="AH59" s="117">
        <v>0.301755</v>
      </c>
      <c r="AI59" s="113">
        <v>38</v>
      </c>
      <c r="AJ59" s="104">
        <v>4</v>
      </c>
      <c r="AK59" s="104">
        <v>8</v>
      </c>
      <c r="AL59" s="113">
        <v>15</v>
      </c>
      <c r="AM59" s="113">
        <v>12</v>
      </c>
      <c r="AN59" s="106">
        <f t="shared" si="26"/>
        <v>180</v>
      </c>
      <c r="AO59" s="106">
        <f t="shared" si="27"/>
        <v>100.80645161290323</v>
      </c>
      <c r="AP59" s="105">
        <f t="shared" si="28"/>
        <v>104.17125968527839</v>
      </c>
      <c r="AQ59" s="106">
        <f t="shared" si="29"/>
        <v>106.63701489272499</v>
      </c>
      <c r="AR59" s="105">
        <f t="shared" si="30"/>
        <v>97.14929499585293</v>
      </c>
      <c r="AS59" s="106">
        <f t="shared" si="31"/>
        <v>99.44780298866819</v>
      </c>
      <c r="AT59" s="106">
        <f t="shared" si="16"/>
        <v>101.77822969750905</v>
      </c>
      <c r="AX59" s="108"/>
      <c r="AY59" s="109"/>
      <c r="AZ59" s="109"/>
      <c r="BA59" s="109"/>
      <c r="BB59" s="109"/>
      <c r="BC59" s="108"/>
      <c r="BD59" s="109"/>
      <c r="BE59" s="109"/>
      <c r="BF59" s="108"/>
      <c r="BG59" s="109"/>
      <c r="BH59" s="109"/>
      <c r="BI59" s="109"/>
      <c r="BJ59" s="109"/>
      <c r="BK59" s="109"/>
      <c r="BL59" s="108"/>
      <c r="BM59" s="109"/>
      <c r="BN59" s="109"/>
      <c r="BO59" s="109"/>
      <c r="BP59" s="108"/>
      <c r="BQ59" s="109"/>
      <c r="BR59" s="108"/>
      <c r="BS59" s="109"/>
      <c r="BT59" s="109"/>
      <c r="BU59" s="109"/>
      <c r="BV59" s="109"/>
      <c r="BW59" s="110"/>
      <c r="BX59" s="109"/>
      <c r="BY59" s="109"/>
    </row>
    <row r="60" spans="1:77" ht="15">
      <c r="A60" s="92">
        <v>18</v>
      </c>
      <c r="B60" s="92" t="s">
        <v>53</v>
      </c>
      <c r="C60" s="92" t="s">
        <v>54</v>
      </c>
      <c r="D60" s="99" t="s">
        <v>195</v>
      </c>
      <c r="E60" s="100" t="s">
        <v>118</v>
      </c>
      <c r="F60" s="92" t="s">
        <v>56</v>
      </c>
      <c r="G60" s="115">
        <v>42018</v>
      </c>
      <c r="I60" s="101">
        <v>42313</v>
      </c>
      <c r="J60" s="102">
        <v>42424</v>
      </c>
      <c r="K60" s="95" t="s">
        <v>213</v>
      </c>
      <c r="L60" s="96">
        <f t="shared" si="18"/>
        <v>406</v>
      </c>
      <c r="M60" s="103">
        <v>844</v>
      </c>
      <c r="N60" s="96">
        <v>868</v>
      </c>
      <c r="O60" s="96">
        <v>856</v>
      </c>
      <c r="P60" s="103">
        <f t="shared" si="19"/>
        <v>862</v>
      </c>
      <c r="Q60" s="104"/>
      <c r="S60" s="104"/>
      <c r="T60" s="104"/>
      <c r="U60" s="104"/>
      <c r="V60" s="129">
        <v>1290</v>
      </c>
      <c r="W60" s="103">
        <v>1280</v>
      </c>
      <c r="X60" s="104">
        <f t="shared" si="20"/>
        <v>1285</v>
      </c>
      <c r="Y60" s="105">
        <f t="shared" si="21"/>
        <v>3.165024630541872</v>
      </c>
      <c r="Z60" s="104">
        <f t="shared" si="22"/>
        <v>423</v>
      </c>
      <c r="AA60" s="106">
        <f t="shared" si="23"/>
        <v>3.7767857142857144</v>
      </c>
      <c r="AB60" s="106">
        <v>52</v>
      </c>
      <c r="AC60" s="107">
        <f>-11.548+0.4878*(AB60)-0.0289*(L60)+0.00001947*(L60*L60)+0.0000334*(AB61*L60)</f>
        <v>6.039378920000001</v>
      </c>
      <c r="AD60" s="117">
        <v>13.5003</v>
      </c>
      <c r="AE60" s="106">
        <f t="shared" si="25"/>
        <v>1.0506070038910507</v>
      </c>
      <c r="AF60" s="117">
        <v>0.233005</v>
      </c>
      <c r="AG60" s="117">
        <v>3.702</v>
      </c>
      <c r="AH60" s="117">
        <v>0.3185</v>
      </c>
      <c r="AI60" s="107">
        <v>36</v>
      </c>
      <c r="AJ60" s="104">
        <v>3</v>
      </c>
      <c r="AK60" s="104">
        <v>7</v>
      </c>
      <c r="AL60" s="107">
        <v>15</v>
      </c>
      <c r="AM60" s="107">
        <v>12</v>
      </c>
      <c r="AN60" s="106">
        <f t="shared" si="26"/>
        <v>180</v>
      </c>
      <c r="AO60" s="106">
        <f t="shared" si="27"/>
        <v>93.0013719351321</v>
      </c>
      <c r="AP60" s="105">
        <f t="shared" si="28"/>
        <v>98.18757045710753</v>
      </c>
      <c r="AQ60" s="106">
        <f t="shared" si="29"/>
        <v>106.38738253922257</v>
      </c>
      <c r="AR60" s="105">
        <f t="shared" si="30"/>
        <v>102.35001382361074</v>
      </c>
      <c r="AS60" s="106">
        <f t="shared" si="31"/>
        <v>94.21370809452776</v>
      </c>
      <c r="AT60" s="106">
        <f t="shared" si="16"/>
        <v>98.70677575398058</v>
      </c>
      <c r="AX60" s="108"/>
      <c r="AY60" s="109"/>
      <c r="AZ60" s="109"/>
      <c r="BA60" s="109"/>
      <c r="BB60" s="109"/>
      <c r="BC60" s="108"/>
      <c r="BD60" s="109"/>
      <c r="BE60" s="109"/>
      <c r="BG60" s="109"/>
      <c r="BH60" s="109"/>
      <c r="BI60" s="109"/>
      <c r="BJ60" s="109"/>
      <c r="BK60" s="109"/>
      <c r="BL60" s="108"/>
      <c r="BM60" s="109"/>
      <c r="BN60" s="109"/>
      <c r="BO60" s="109"/>
      <c r="BP60" s="108"/>
      <c r="BQ60" s="109"/>
      <c r="BR60" s="108"/>
      <c r="BS60" s="109"/>
      <c r="BT60" s="109"/>
      <c r="BU60" s="109"/>
      <c r="BV60" s="109"/>
      <c r="BW60" s="110"/>
      <c r="BX60" s="109"/>
      <c r="BY60" s="109"/>
    </row>
    <row r="61" spans="1:77" ht="15">
      <c r="A61" s="92">
        <v>19</v>
      </c>
      <c r="B61" s="92" t="s">
        <v>53</v>
      </c>
      <c r="C61" s="92" t="s">
        <v>54</v>
      </c>
      <c r="D61" s="99" t="s">
        <v>195</v>
      </c>
      <c r="E61" s="100" t="s">
        <v>120</v>
      </c>
      <c r="F61" s="92" t="s">
        <v>56</v>
      </c>
      <c r="G61" s="101">
        <v>41983</v>
      </c>
      <c r="I61" s="101">
        <v>42313</v>
      </c>
      <c r="J61" s="102">
        <v>42424</v>
      </c>
      <c r="K61" s="112" t="s">
        <v>213</v>
      </c>
      <c r="L61" s="96">
        <f t="shared" si="18"/>
        <v>441</v>
      </c>
      <c r="M61" s="103">
        <v>922</v>
      </c>
      <c r="N61" s="96">
        <v>1070</v>
      </c>
      <c r="O61" s="96">
        <v>986</v>
      </c>
      <c r="P61" s="103">
        <f t="shared" si="19"/>
        <v>1028</v>
      </c>
      <c r="Q61" s="104"/>
      <c r="S61" s="104"/>
      <c r="T61" s="104"/>
      <c r="U61" s="104"/>
      <c r="V61" s="129">
        <v>1400</v>
      </c>
      <c r="W61" s="103">
        <v>1340</v>
      </c>
      <c r="X61" s="104">
        <f t="shared" si="20"/>
        <v>1370</v>
      </c>
      <c r="Y61" s="105">
        <f t="shared" si="21"/>
        <v>3.106575963718821</v>
      </c>
      <c r="Z61" s="104">
        <f t="shared" si="22"/>
        <v>342</v>
      </c>
      <c r="AA61" s="106">
        <f t="shared" si="23"/>
        <v>3.0535714285714284</v>
      </c>
      <c r="AB61" s="106">
        <v>55</v>
      </c>
      <c r="AC61" s="107">
        <f>-11.548+0.4878*(AB61)-0.0289*(L61)+0.00001947*(L61*L61)+0.0000334*(AB62*L61)</f>
        <v>6.322645070000002</v>
      </c>
      <c r="AD61" s="117">
        <v>14.4539</v>
      </c>
      <c r="AE61" s="106">
        <f t="shared" si="25"/>
        <v>1.055029197080292</v>
      </c>
      <c r="AF61" s="117">
        <v>0.371726</v>
      </c>
      <c r="AG61" s="117">
        <v>3.53113</v>
      </c>
      <c r="AH61" s="117">
        <v>0.497537</v>
      </c>
      <c r="AI61" s="107">
        <v>39.5</v>
      </c>
      <c r="AJ61" s="104">
        <v>4</v>
      </c>
      <c r="AK61" s="104">
        <v>7</v>
      </c>
      <c r="AL61" s="107">
        <v>16</v>
      </c>
      <c r="AM61" s="107">
        <v>11</v>
      </c>
      <c r="AN61" s="106">
        <f t="shared" si="26"/>
        <v>176</v>
      </c>
      <c r="AO61" s="106">
        <f t="shared" si="27"/>
        <v>75.19259858585147</v>
      </c>
      <c r="AP61" s="105">
        <f t="shared" si="28"/>
        <v>98.6008595402142</v>
      </c>
      <c r="AQ61" s="106">
        <f t="shared" si="29"/>
        <v>104.42272146954019</v>
      </c>
      <c r="AR61" s="105">
        <f t="shared" si="30"/>
        <v>97.62593309372409</v>
      </c>
      <c r="AS61" s="106">
        <f t="shared" si="31"/>
        <v>103.3733741592735</v>
      </c>
      <c r="AT61" s="106">
        <f t="shared" si="16"/>
        <v>93.0250198123785</v>
      </c>
      <c r="AX61" s="108"/>
      <c r="AY61" s="109"/>
      <c r="AZ61" s="109"/>
      <c r="BA61" s="109"/>
      <c r="BB61" s="109"/>
      <c r="BC61" s="108"/>
      <c r="BD61" s="109"/>
      <c r="BE61" s="109"/>
      <c r="BF61" s="108"/>
      <c r="BG61" s="109"/>
      <c r="BH61" s="109"/>
      <c r="BI61" s="109"/>
      <c r="BJ61" s="109"/>
      <c r="BK61" s="109"/>
      <c r="BL61" s="108"/>
      <c r="BM61" s="109"/>
      <c r="BN61" s="109"/>
      <c r="BO61" s="109"/>
      <c r="BP61" s="108"/>
      <c r="BQ61" s="109"/>
      <c r="BR61" s="108"/>
      <c r="BS61" s="109"/>
      <c r="BT61" s="109"/>
      <c r="BU61" s="109"/>
      <c r="BV61" s="109"/>
      <c r="BW61" s="110"/>
      <c r="BX61" s="109"/>
      <c r="BY61" s="109"/>
    </row>
    <row r="62" spans="1:77" ht="15">
      <c r="A62" s="92">
        <v>49</v>
      </c>
      <c r="B62" s="92" t="s">
        <v>53</v>
      </c>
      <c r="C62" s="92" t="s">
        <v>54</v>
      </c>
      <c r="D62" s="99" t="s">
        <v>64</v>
      </c>
      <c r="E62" s="100" t="s">
        <v>147</v>
      </c>
      <c r="F62" s="92" t="s">
        <v>56</v>
      </c>
      <c r="G62" s="101">
        <v>41944</v>
      </c>
      <c r="I62" s="101">
        <v>42313</v>
      </c>
      <c r="J62" s="102">
        <v>42424</v>
      </c>
      <c r="K62" s="95" t="s">
        <v>227</v>
      </c>
      <c r="L62" s="96">
        <f t="shared" si="18"/>
        <v>480</v>
      </c>
      <c r="M62" s="103" t="s">
        <v>186</v>
      </c>
      <c r="N62" s="96">
        <v>868</v>
      </c>
      <c r="O62" s="96">
        <v>858</v>
      </c>
      <c r="P62" s="103">
        <f t="shared" si="19"/>
        <v>863</v>
      </c>
      <c r="Q62" s="104"/>
      <c r="S62" s="104"/>
      <c r="T62" s="104"/>
      <c r="U62" s="104"/>
      <c r="V62" s="104"/>
      <c r="X62" s="104"/>
      <c r="Y62" s="105"/>
      <c r="Z62" s="104"/>
      <c r="AD62" s="117"/>
      <c r="AF62" s="117"/>
      <c r="AG62" s="117"/>
      <c r="AH62" s="117"/>
      <c r="AI62" s="113"/>
      <c r="AJ62" s="104"/>
      <c r="AK62" s="104"/>
      <c r="AL62" s="113"/>
      <c r="AM62" s="113"/>
      <c r="AP62" s="105"/>
      <c r="AR62" s="105"/>
      <c r="AX62" s="108"/>
      <c r="AY62" s="109"/>
      <c r="AZ62" s="109"/>
      <c r="BA62" s="109"/>
      <c r="BB62" s="109"/>
      <c r="BC62" s="108"/>
      <c r="BD62" s="109"/>
      <c r="BE62" s="109"/>
      <c r="BF62" s="108"/>
      <c r="BG62" s="109"/>
      <c r="BH62" s="109"/>
      <c r="BI62" s="109"/>
      <c r="BJ62" s="109"/>
      <c r="BK62" s="109"/>
      <c r="BL62" s="108"/>
      <c r="BM62" s="109"/>
      <c r="BN62" s="109"/>
      <c r="BO62" s="109"/>
      <c r="BP62" s="108"/>
      <c r="BQ62" s="109"/>
      <c r="BR62" s="108"/>
      <c r="BS62" s="109"/>
      <c r="BT62" s="109"/>
      <c r="BU62" s="109"/>
      <c r="BV62" s="109"/>
      <c r="BW62" s="110"/>
      <c r="BX62" s="109"/>
      <c r="BY62" s="109"/>
    </row>
    <row r="63" spans="1:47" ht="15.75">
      <c r="A63" s="92">
        <v>61</v>
      </c>
      <c r="B63" s="92" t="s">
        <v>53</v>
      </c>
      <c r="C63" s="92" t="s">
        <v>54</v>
      </c>
      <c r="D63" s="92" t="s">
        <v>200</v>
      </c>
      <c r="E63" s="100" t="s">
        <v>158</v>
      </c>
      <c r="F63" s="92" t="s">
        <v>57</v>
      </c>
      <c r="G63" s="101">
        <v>41975</v>
      </c>
      <c r="I63" s="101">
        <v>42313</v>
      </c>
      <c r="J63" s="102">
        <v>42424</v>
      </c>
      <c r="K63" s="95" t="s">
        <v>224</v>
      </c>
      <c r="L63" s="96">
        <f t="shared" si="18"/>
        <v>449</v>
      </c>
      <c r="M63" s="103">
        <v>826</v>
      </c>
      <c r="N63" s="96">
        <v>888</v>
      </c>
      <c r="O63" s="96">
        <v>908</v>
      </c>
      <c r="P63" s="103">
        <f t="shared" si="19"/>
        <v>898</v>
      </c>
      <c r="V63" s="103">
        <v>1450</v>
      </c>
      <c r="W63" s="103">
        <v>1475</v>
      </c>
      <c r="X63" s="104">
        <f aca="true" t="shared" si="32" ref="X63:X69">(V63+W63)/2</f>
        <v>1462.5</v>
      </c>
      <c r="Y63" s="105">
        <f aca="true" t="shared" si="33" ref="Y63:Y69">(X63/L63)</f>
        <v>3.257238307349666</v>
      </c>
      <c r="Z63" s="104">
        <f aca="true" t="shared" si="34" ref="Z63:Z69">(X63-P63)</f>
        <v>564.5</v>
      </c>
      <c r="AA63" s="106">
        <f aca="true" t="shared" si="35" ref="AA63:AA69">(Z63/112)</f>
        <v>5.040178571428571</v>
      </c>
      <c r="AB63" s="106">
        <v>54</v>
      </c>
      <c r="AC63" s="107">
        <f>-11.548+0.4878*(AB63)-0.0289*(L63)+0.00001947*(L63*L63)+0.0000334*(AB64*L63)</f>
        <v>6.552087870000002</v>
      </c>
      <c r="AD63" s="117">
        <v>15.0093</v>
      </c>
      <c r="AE63" s="106">
        <f aca="true" t="shared" si="36" ref="AE63:AE69">AD63/X63*100</f>
        <v>1.026276923076923</v>
      </c>
      <c r="AF63" s="117">
        <v>0.239873</v>
      </c>
      <c r="AG63" s="117">
        <v>4.10357</v>
      </c>
      <c r="AH63" s="117">
        <v>0.283111</v>
      </c>
      <c r="AI63" s="107">
        <v>40</v>
      </c>
      <c r="AJ63" s="103">
        <v>1</v>
      </c>
      <c r="AK63" s="103">
        <v>7</v>
      </c>
      <c r="AL63" s="107">
        <v>16</v>
      </c>
      <c r="AM63" s="107">
        <v>12</v>
      </c>
      <c r="AN63" s="106">
        <f aca="true" t="shared" si="37" ref="AN63:AN69">(AL63*AM63)</f>
        <v>192</v>
      </c>
      <c r="AO63" s="106">
        <f aca="true" t="shared" si="38" ref="AO63:AO69">(AA63/4.061)*100</f>
        <v>124.1117599465297</v>
      </c>
      <c r="AP63" s="105">
        <f aca="true" t="shared" si="39" ref="AP63:AP69">(AE63/1.07)*100</f>
        <v>95.9137311286844</v>
      </c>
      <c r="AQ63" s="106">
        <f aca="true" t="shared" si="40" ref="AQ63:AQ69">(Y63/2.975)*100</f>
        <v>109.48700192771985</v>
      </c>
      <c r="AR63" s="105">
        <f aca="true" t="shared" si="41" ref="AR63:AR69">(AG63/3.617)*100</f>
        <v>113.45230854299145</v>
      </c>
      <c r="AS63" s="106">
        <f aca="true" t="shared" si="42" ref="AS63:AS69">(AI63/38.211)*100</f>
        <v>104.68189788280861</v>
      </c>
      <c r="AT63" s="106">
        <f aca="true" t="shared" si="43" ref="AT63:AT79">(AO63*0.3)+(AP63*0.2)+(AQ63*0.2)+(AR63*0.2)+(AS63*0.1)</f>
        <v>111.47232609211892</v>
      </c>
      <c r="AU63" s="118" t="s">
        <v>246</v>
      </c>
    </row>
    <row r="64" spans="1:46" ht="15">
      <c r="A64" s="92">
        <v>66</v>
      </c>
      <c r="B64" s="92" t="s">
        <v>53</v>
      </c>
      <c r="C64" s="92" t="s">
        <v>54</v>
      </c>
      <c r="D64" s="92" t="s">
        <v>202</v>
      </c>
      <c r="E64" s="100" t="s">
        <v>163</v>
      </c>
      <c r="F64" s="92" t="s">
        <v>57</v>
      </c>
      <c r="G64" s="101">
        <v>41976</v>
      </c>
      <c r="I64" s="101">
        <v>42313</v>
      </c>
      <c r="J64" s="102">
        <v>42424</v>
      </c>
      <c r="K64" s="95" t="s">
        <v>228</v>
      </c>
      <c r="L64" s="96">
        <f t="shared" si="18"/>
        <v>448</v>
      </c>
      <c r="M64" s="103">
        <v>876</v>
      </c>
      <c r="N64" s="96">
        <v>894</v>
      </c>
      <c r="O64" s="96">
        <v>890</v>
      </c>
      <c r="P64" s="103">
        <f t="shared" si="19"/>
        <v>892</v>
      </c>
      <c r="V64" s="103">
        <v>1435</v>
      </c>
      <c r="W64" s="103">
        <v>1390</v>
      </c>
      <c r="X64" s="104">
        <f t="shared" si="32"/>
        <v>1412.5</v>
      </c>
      <c r="Y64" s="105">
        <f t="shared" si="33"/>
        <v>3.1529017857142856</v>
      </c>
      <c r="Z64" s="104">
        <f t="shared" si="34"/>
        <v>520.5</v>
      </c>
      <c r="AA64" s="106">
        <f t="shared" si="35"/>
        <v>4.647321428571429</v>
      </c>
      <c r="AB64" s="106">
        <v>54</v>
      </c>
      <c r="AC64" s="107">
        <f>-11.548+0.4878*(AB64)-0.0289*(L64)+0.00001947*(L64*L64)+0.0000334*(AB65*L64)</f>
        <v>6.576682880000002</v>
      </c>
      <c r="AD64" s="117">
        <v>15.4487</v>
      </c>
      <c r="AE64" s="106">
        <f t="shared" si="36"/>
        <v>1.0937132743362832</v>
      </c>
      <c r="AF64" s="117">
        <v>0.199565</v>
      </c>
      <c r="AG64" s="117">
        <v>3.14593</v>
      </c>
      <c r="AH64" s="117">
        <v>0.213677</v>
      </c>
      <c r="AI64" s="107">
        <v>38</v>
      </c>
      <c r="AJ64" s="103">
        <v>1</v>
      </c>
      <c r="AK64" s="103">
        <v>7</v>
      </c>
      <c r="AL64" s="107">
        <v>15</v>
      </c>
      <c r="AM64" s="107">
        <v>12</v>
      </c>
      <c r="AN64" s="106">
        <f t="shared" si="37"/>
        <v>180</v>
      </c>
      <c r="AO64" s="106">
        <f t="shared" si="38"/>
        <v>114.43785837408097</v>
      </c>
      <c r="AP64" s="105">
        <f t="shared" si="39"/>
        <v>102.21619386320401</v>
      </c>
      <c r="AQ64" s="106">
        <f t="shared" si="40"/>
        <v>105.9798919567827</v>
      </c>
      <c r="AR64" s="105">
        <f t="shared" si="41"/>
        <v>86.97622338954935</v>
      </c>
      <c r="AS64" s="106">
        <f t="shared" si="42"/>
        <v>99.44780298866819</v>
      </c>
      <c r="AT64" s="106">
        <f t="shared" si="43"/>
        <v>103.31059965299833</v>
      </c>
    </row>
    <row r="65" spans="1:46" ht="15">
      <c r="A65" s="92">
        <v>64</v>
      </c>
      <c r="B65" s="92" t="s">
        <v>53</v>
      </c>
      <c r="C65" s="92" t="s">
        <v>54</v>
      </c>
      <c r="D65" s="92" t="s">
        <v>202</v>
      </c>
      <c r="E65" s="100" t="s">
        <v>161</v>
      </c>
      <c r="F65" s="92" t="s">
        <v>57</v>
      </c>
      <c r="G65" s="101">
        <v>41976</v>
      </c>
      <c r="I65" s="101">
        <v>42313</v>
      </c>
      <c r="J65" s="102">
        <v>42424</v>
      </c>
      <c r="K65" s="95" t="s">
        <v>228</v>
      </c>
      <c r="L65" s="96">
        <f t="shared" si="18"/>
        <v>448</v>
      </c>
      <c r="M65" s="103">
        <v>804</v>
      </c>
      <c r="N65" s="96">
        <v>822</v>
      </c>
      <c r="O65" s="96">
        <v>814</v>
      </c>
      <c r="P65" s="103">
        <f t="shared" si="19"/>
        <v>818</v>
      </c>
      <c r="V65" s="103">
        <v>1315</v>
      </c>
      <c r="W65" s="103">
        <v>1280</v>
      </c>
      <c r="X65" s="104">
        <f t="shared" si="32"/>
        <v>1297.5</v>
      </c>
      <c r="Y65" s="105">
        <f t="shared" si="33"/>
        <v>2.896205357142857</v>
      </c>
      <c r="Z65" s="104">
        <f t="shared" si="34"/>
        <v>479.5</v>
      </c>
      <c r="AA65" s="106">
        <f t="shared" si="35"/>
        <v>4.28125</v>
      </c>
      <c r="AB65" s="106">
        <v>55</v>
      </c>
      <c r="AC65" s="107">
        <f>-11.548+0.4878*(AB65)-0.0289*(L65)+0.00001947*(L65*L65)+0.0000334*(AB66*L65)</f>
        <v>7.034556480000002</v>
      </c>
      <c r="AD65" s="117">
        <v>14.8263</v>
      </c>
      <c r="AE65" s="106">
        <f t="shared" si="36"/>
        <v>1.1426820809248555</v>
      </c>
      <c r="AF65" s="117">
        <v>0.218845</v>
      </c>
      <c r="AG65" s="117">
        <v>3.6328</v>
      </c>
      <c r="AH65" s="117">
        <v>0.251881</v>
      </c>
      <c r="AI65" s="107">
        <v>39.5</v>
      </c>
      <c r="AJ65" s="103">
        <v>1</v>
      </c>
      <c r="AK65" s="103">
        <v>6</v>
      </c>
      <c r="AL65" s="107">
        <v>15</v>
      </c>
      <c r="AM65" s="107">
        <v>12</v>
      </c>
      <c r="AN65" s="106">
        <f t="shared" si="37"/>
        <v>180</v>
      </c>
      <c r="AO65" s="106">
        <f t="shared" si="38"/>
        <v>105.42354099975375</v>
      </c>
      <c r="AP65" s="105">
        <f t="shared" si="39"/>
        <v>106.79271784344444</v>
      </c>
      <c r="AQ65" s="106">
        <f t="shared" si="40"/>
        <v>97.3514405762305</v>
      </c>
      <c r="AR65" s="105">
        <f t="shared" si="41"/>
        <v>100.43682609897706</v>
      </c>
      <c r="AS65" s="106">
        <f t="shared" si="42"/>
        <v>103.3733741592735</v>
      </c>
      <c r="AT65" s="106">
        <f t="shared" si="43"/>
        <v>102.88059661958388</v>
      </c>
    </row>
    <row r="66" spans="1:77" ht="15">
      <c r="A66" s="92">
        <v>1</v>
      </c>
      <c r="B66" s="92" t="s">
        <v>53</v>
      </c>
      <c r="C66" s="92" t="s">
        <v>54</v>
      </c>
      <c r="D66" s="99" t="s">
        <v>59</v>
      </c>
      <c r="E66" s="99" t="s">
        <v>103</v>
      </c>
      <c r="F66" s="92" t="s">
        <v>57</v>
      </c>
      <c r="G66" s="101">
        <v>41947</v>
      </c>
      <c r="I66" s="101">
        <v>42313</v>
      </c>
      <c r="J66" s="102">
        <v>42424</v>
      </c>
      <c r="K66" s="95" t="s">
        <v>212</v>
      </c>
      <c r="L66" s="96">
        <f t="shared" si="18"/>
        <v>477</v>
      </c>
      <c r="M66" s="103">
        <v>836</v>
      </c>
      <c r="N66" s="96">
        <v>830</v>
      </c>
      <c r="O66" s="96">
        <v>846</v>
      </c>
      <c r="P66" s="103">
        <f t="shared" si="19"/>
        <v>838</v>
      </c>
      <c r="Q66" s="104"/>
      <c r="S66" s="104"/>
      <c r="T66" s="104"/>
      <c r="U66" s="104"/>
      <c r="V66" s="129">
        <v>1305</v>
      </c>
      <c r="W66" s="103">
        <v>1325</v>
      </c>
      <c r="X66" s="104">
        <f t="shared" si="32"/>
        <v>1315</v>
      </c>
      <c r="Y66" s="105">
        <f t="shared" si="33"/>
        <v>2.756813417190776</v>
      </c>
      <c r="Z66" s="104">
        <f t="shared" si="34"/>
        <v>477</v>
      </c>
      <c r="AA66" s="106">
        <f t="shared" si="35"/>
        <v>4.258928571428571</v>
      </c>
      <c r="AB66" s="106">
        <v>53</v>
      </c>
      <c r="AC66" s="107">
        <f>-11.548+0.4878*(AB66)-0.0289*(L66)+0.00001947*(L66*L66)+0.0000334*(AB67*L66)</f>
        <v>5.778543230000002</v>
      </c>
      <c r="AD66" s="117">
        <v>13.7601</v>
      </c>
      <c r="AE66" s="106">
        <f t="shared" si="36"/>
        <v>1.0463954372623574</v>
      </c>
      <c r="AF66" s="117">
        <v>0.163878</v>
      </c>
      <c r="AG66" s="117">
        <v>3.74497</v>
      </c>
      <c r="AH66" s="117">
        <v>0.212214</v>
      </c>
      <c r="AI66" s="107">
        <v>38</v>
      </c>
      <c r="AJ66" s="104">
        <v>3</v>
      </c>
      <c r="AK66" s="104">
        <v>6</v>
      </c>
      <c r="AL66" s="107">
        <v>15.5</v>
      </c>
      <c r="AM66" s="107">
        <v>11.5</v>
      </c>
      <c r="AN66" s="106">
        <f t="shared" si="37"/>
        <v>178.25</v>
      </c>
      <c r="AO66" s="106">
        <f t="shared" si="38"/>
        <v>104.87388750131916</v>
      </c>
      <c r="AP66" s="105">
        <f t="shared" si="39"/>
        <v>97.79396609928574</v>
      </c>
      <c r="AQ66" s="106">
        <f t="shared" si="40"/>
        <v>92.66599721649666</v>
      </c>
      <c r="AR66" s="105">
        <f t="shared" si="41"/>
        <v>103.53801492949958</v>
      </c>
      <c r="AS66" s="106">
        <f t="shared" si="42"/>
        <v>99.44780298866819</v>
      </c>
      <c r="AT66" s="106">
        <f t="shared" si="43"/>
        <v>100.20654219831897</v>
      </c>
      <c r="AX66" s="108"/>
      <c r="AY66" s="109"/>
      <c r="AZ66" s="109"/>
      <c r="BA66" s="109"/>
      <c r="BB66" s="109"/>
      <c r="BC66" s="108"/>
      <c r="BD66" s="109"/>
      <c r="BE66" s="109"/>
      <c r="BG66" s="109"/>
      <c r="BH66" s="109"/>
      <c r="BI66" s="109"/>
      <c r="BJ66" s="109"/>
      <c r="BK66" s="109"/>
      <c r="BL66" s="108"/>
      <c r="BM66" s="109"/>
      <c r="BN66" s="109"/>
      <c r="BO66" s="109"/>
      <c r="BP66" s="108"/>
      <c r="BQ66" s="109"/>
      <c r="BR66" s="108"/>
      <c r="BS66" s="109"/>
      <c r="BT66" s="109"/>
      <c r="BU66" s="109"/>
      <c r="BV66" s="109"/>
      <c r="BW66" s="110"/>
      <c r="BX66" s="109"/>
      <c r="BY66" s="109"/>
    </row>
    <row r="67" spans="1:77" ht="15.75">
      <c r="A67" s="92">
        <v>9</v>
      </c>
      <c r="B67" s="92" t="s">
        <v>53</v>
      </c>
      <c r="C67" s="92" t="s">
        <v>54</v>
      </c>
      <c r="D67" s="99" t="s">
        <v>59</v>
      </c>
      <c r="E67" s="99" t="s">
        <v>110</v>
      </c>
      <c r="F67" s="92" t="s">
        <v>194</v>
      </c>
      <c r="G67" s="101">
        <v>42006</v>
      </c>
      <c r="I67" s="101">
        <v>42313</v>
      </c>
      <c r="J67" s="102">
        <v>42424</v>
      </c>
      <c r="K67" s="95" t="s">
        <v>212</v>
      </c>
      <c r="L67" s="96">
        <f t="shared" si="18"/>
        <v>418</v>
      </c>
      <c r="M67" s="103">
        <v>702</v>
      </c>
      <c r="N67" s="96">
        <v>722</v>
      </c>
      <c r="O67" s="96">
        <v>690</v>
      </c>
      <c r="P67" s="103">
        <f t="shared" si="19"/>
        <v>706</v>
      </c>
      <c r="Q67" s="104"/>
      <c r="S67" s="104"/>
      <c r="T67" s="104"/>
      <c r="U67" s="104"/>
      <c r="V67" s="129">
        <v>1240</v>
      </c>
      <c r="W67" s="103">
        <v>1220</v>
      </c>
      <c r="X67" s="104">
        <f t="shared" si="32"/>
        <v>1230</v>
      </c>
      <c r="Y67" s="105">
        <f t="shared" si="33"/>
        <v>2.9425837320574164</v>
      </c>
      <c r="Z67" s="104">
        <f t="shared" si="34"/>
        <v>524</v>
      </c>
      <c r="AA67" s="106">
        <f t="shared" si="35"/>
        <v>4.678571428571429</v>
      </c>
      <c r="AB67" s="105">
        <v>52</v>
      </c>
      <c r="AC67" s="107">
        <f>-11.548+0.4878*(AB67)-0.0289*(L67)+0.00001947*(L67*L67)+0.0000334*(AB69*L67)</f>
        <v>5.83035568</v>
      </c>
      <c r="AD67" s="117">
        <v>13.178</v>
      </c>
      <c r="AE67" s="106">
        <f t="shared" si="36"/>
        <v>1.0713821138211383</v>
      </c>
      <c r="AF67" s="117">
        <v>0.273772</v>
      </c>
      <c r="AG67" s="117">
        <v>3.91452</v>
      </c>
      <c r="AH67" s="117">
        <v>0.231201</v>
      </c>
      <c r="AI67" s="107">
        <v>40</v>
      </c>
      <c r="AJ67" s="104">
        <v>2</v>
      </c>
      <c r="AK67" s="104">
        <v>6</v>
      </c>
      <c r="AL67" s="107">
        <v>15</v>
      </c>
      <c r="AM67" s="107">
        <v>13</v>
      </c>
      <c r="AN67" s="106">
        <f t="shared" si="37"/>
        <v>195</v>
      </c>
      <c r="AO67" s="106">
        <f t="shared" si="38"/>
        <v>115.20737327188941</v>
      </c>
      <c r="AP67" s="105">
        <f t="shared" si="39"/>
        <v>100.12916951599425</v>
      </c>
      <c r="AQ67" s="106">
        <f t="shared" si="40"/>
        <v>98.91037754814845</v>
      </c>
      <c r="AR67" s="105">
        <f t="shared" si="41"/>
        <v>108.22560132706663</v>
      </c>
      <c r="AS67" s="106">
        <f t="shared" si="42"/>
        <v>104.68189788280861</v>
      </c>
      <c r="AT67" s="106">
        <f t="shared" si="43"/>
        <v>106.48343144808956</v>
      </c>
      <c r="AU67" s="118" t="s">
        <v>246</v>
      </c>
      <c r="AX67" s="108"/>
      <c r="AY67" s="109"/>
      <c r="AZ67" s="109"/>
      <c r="BA67" s="109"/>
      <c r="BB67" s="109"/>
      <c r="BC67" s="108"/>
      <c r="BD67" s="109"/>
      <c r="BE67" s="109"/>
      <c r="BG67" s="109"/>
      <c r="BH67" s="109"/>
      <c r="BI67" s="109"/>
      <c r="BJ67" s="109"/>
      <c r="BK67" s="109"/>
      <c r="BL67" s="108"/>
      <c r="BM67" s="109"/>
      <c r="BN67" s="109"/>
      <c r="BO67" s="109"/>
      <c r="BP67" s="108"/>
      <c r="BQ67" s="109"/>
      <c r="BR67" s="108"/>
      <c r="BS67" s="109"/>
      <c r="BT67" s="109"/>
      <c r="BU67" s="109"/>
      <c r="BV67" s="109"/>
      <c r="BW67" s="110"/>
      <c r="BX67" s="109"/>
      <c r="BY67" s="109"/>
    </row>
    <row r="68" spans="1:46" ht="15">
      <c r="A68" s="92">
        <v>62</v>
      </c>
      <c r="B68" s="92" t="s">
        <v>53</v>
      </c>
      <c r="C68" s="92" t="s">
        <v>54</v>
      </c>
      <c r="D68" s="92" t="s">
        <v>65</v>
      </c>
      <c r="E68" s="100" t="s">
        <v>159</v>
      </c>
      <c r="F68" s="92" t="s">
        <v>194</v>
      </c>
      <c r="G68" s="101">
        <v>42010</v>
      </c>
      <c r="I68" s="101">
        <v>42313</v>
      </c>
      <c r="J68" s="102">
        <v>42424</v>
      </c>
      <c r="K68" s="95" t="s">
        <v>230</v>
      </c>
      <c r="L68" s="96">
        <f t="shared" si="18"/>
        <v>414</v>
      </c>
      <c r="M68" s="103">
        <v>718</v>
      </c>
      <c r="N68" s="96">
        <v>776</v>
      </c>
      <c r="O68" s="96">
        <v>770</v>
      </c>
      <c r="P68" s="103">
        <f t="shared" si="19"/>
        <v>773</v>
      </c>
      <c r="V68" s="103">
        <v>1265</v>
      </c>
      <c r="W68" s="103">
        <v>1275</v>
      </c>
      <c r="X68" s="104">
        <f t="shared" si="32"/>
        <v>1270</v>
      </c>
      <c r="Y68" s="105">
        <f t="shared" si="33"/>
        <v>3.0676328502415457</v>
      </c>
      <c r="Z68" s="104">
        <f t="shared" si="34"/>
        <v>497</v>
      </c>
      <c r="AA68" s="106">
        <f t="shared" si="35"/>
        <v>4.4375</v>
      </c>
      <c r="AB68" s="106">
        <v>48.5</v>
      </c>
      <c r="AC68" s="107">
        <f>-11.548+0.4878*(AB68)-0.0289*(L68)+0.00001947*(L68*L68)+0.0000334*(AB69*L68)</f>
        <v>4.167246320000002</v>
      </c>
      <c r="AD68" s="117">
        <v>14.0012</v>
      </c>
      <c r="AE68" s="106">
        <f t="shared" si="36"/>
        <v>1.1024566929133859</v>
      </c>
      <c r="AF68" s="117">
        <v>0.206246</v>
      </c>
      <c r="AG68" s="117">
        <v>3.82793</v>
      </c>
      <c r="AH68" s="117">
        <v>0.212333</v>
      </c>
      <c r="AI68" s="107">
        <v>35.5</v>
      </c>
      <c r="AJ68" s="103">
        <v>1</v>
      </c>
      <c r="AK68" s="103">
        <v>6</v>
      </c>
      <c r="AL68" s="107">
        <v>16</v>
      </c>
      <c r="AM68" s="107">
        <v>13</v>
      </c>
      <c r="AN68" s="106">
        <f t="shared" si="37"/>
        <v>208</v>
      </c>
      <c r="AO68" s="106">
        <f t="shared" si="38"/>
        <v>109.27111548879587</v>
      </c>
      <c r="AP68" s="105">
        <f t="shared" si="39"/>
        <v>103.03333578629774</v>
      </c>
      <c r="AQ68" s="106">
        <f t="shared" si="40"/>
        <v>103.11370925181666</v>
      </c>
      <c r="AR68" s="105">
        <f t="shared" si="41"/>
        <v>105.83162842134367</v>
      </c>
      <c r="AS68" s="106">
        <f t="shared" si="42"/>
        <v>92.90518437099266</v>
      </c>
      <c r="AT68" s="106">
        <f t="shared" si="43"/>
        <v>104.46758777562964</v>
      </c>
    </row>
    <row r="69" spans="1:256" ht="15">
      <c r="A69" s="92">
        <v>5</v>
      </c>
      <c r="B69" s="92" t="s">
        <v>53</v>
      </c>
      <c r="C69" s="92" t="s">
        <v>54</v>
      </c>
      <c r="D69" s="99" t="s">
        <v>94</v>
      </c>
      <c r="E69" s="100" t="s">
        <v>107</v>
      </c>
      <c r="F69" s="92" t="s">
        <v>194</v>
      </c>
      <c r="G69" s="101">
        <v>42021</v>
      </c>
      <c r="I69" s="101">
        <v>42313</v>
      </c>
      <c r="J69" s="102">
        <v>42424</v>
      </c>
      <c r="K69" s="95" t="s">
        <v>211</v>
      </c>
      <c r="L69" s="96">
        <f t="shared" si="18"/>
        <v>403</v>
      </c>
      <c r="M69" s="103">
        <v>678</v>
      </c>
      <c r="N69" s="96">
        <v>752</v>
      </c>
      <c r="O69" s="96">
        <v>754</v>
      </c>
      <c r="P69" s="103">
        <f t="shared" si="19"/>
        <v>753</v>
      </c>
      <c r="Q69" s="104"/>
      <c r="S69" s="104"/>
      <c r="T69" s="104"/>
      <c r="U69" s="104"/>
      <c r="V69" s="129">
        <v>1165</v>
      </c>
      <c r="W69" s="104">
        <v>1150</v>
      </c>
      <c r="X69" s="104">
        <f t="shared" si="32"/>
        <v>1157.5</v>
      </c>
      <c r="Y69" s="105">
        <f t="shared" si="33"/>
        <v>2.872208436724566</v>
      </c>
      <c r="Z69" s="104">
        <f t="shared" si="34"/>
        <v>404.5</v>
      </c>
      <c r="AA69" s="106">
        <f t="shared" si="35"/>
        <v>3.611607142857143</v>
      </c>
      <c r="AB69" s="106">
        <v>49.5</v>
      </c>
      <c r="AC69" s="107">
        <f>-11.548+0.4878*(AB69)-0.0289*(L69)+0.00001947*(L69*L69)+0.0000334*(AB70*L69)</f>
        <v>4.81910108263158</v>
      </c>
      <c r="AD69" s="117">
        <v>12.043</v>
      </c>
      <c r="AE69" s="106">
        <f t="shared" si="36"/>
        <v>1.0404319654427645</v>
      </c>
      <c r="AF69" s="117">
        <v>0.215589</v>
      </c>
      <c r="AG69" s="117">
        <v>3.53951</v>
      </c>
      <c r="AH69" s="117">
        <v>0.194639</v>
      </c>
      <c r="AI69" s="107">
        <v>35.5</v>
      </c>
      <c r="AJ69" s="104">
        <v>2</v>
      </c>
      <c r="AK69" s="104">
        <v>6</v>
      </c>
      <c r="AL69" s="107">
        <v>15</v>
      </c>
      <c r="AM69" s="107">
        <v>11.5</v>
      </c>
      <c r="AN69" s="106">
        <f t="shared" si="37"/>
        <v>172.5</v>
      </c>
      <c r="AO69" s="106">
        <f t="shared" si="38"/>
        <v>88.93393604671614</v>
      </c>
      <c r="AP69" s="105">
        <f t="shared" si="39"/>
        <v>97.2366322843705</v>
      </c>
      <c r="AQ69" s="106">
        <f t="shared" si="40"/>
        <v>96.54482140250641</v>
      </c>
      <c r="AR69" s="105">
        <f t="shared" si="41"/>
        <v>97.85761680951065</v>
      </c>
      <c r="AS69" s="106">
        <f t="shared" si="42"/>
        <v>92.90518437099266</v>
      </c>
      <c r="AT69" s="106">
        <f t="shared" si="43"/>
        <v>94.29851335039162</v>
      </c>
      <c r="AX69" s="108"/>
      <c r="AY69" s="109"/>
      <c r="AZ69" s="109"/>
      <c r="BA69" s="109"/>
      <c r="BB69" s="109"/>
      <c r="BC69" s="108"/>
      <c r="BD69" s="109"/>
      <c r="BE69" s="109"/>
      <c r="BG69" s="109"/>
      <c r="BH69" s="109"/>
      <c r="BI69" s="109"/>
      <c r="BJ69" s="109"/>
      <c r="BK69" s="109"/>
      <c r="BL69" s="108"/>
      <c r="BM69" s="109"/>
      <c r="BN69" s="109"/>
      <c r="BO69" s="109"/>
      <c r="BP69" s="108"/>
      <c r="BQ69" s="109"/>
      <c r="BR69" s="108"/>
      <c r="BS69" s="109"/>
      <c r="BT69" s="109"/>
      <c r="BU69" s="109"/>
      <c r="BV69" s="109"/>
      <c r="BW69" s="110"/>
      <c r="BX69" s="109"/>
      <c r="BY69" s="109"/>
      <c r="BZ69" s="99"/>
      <c r="CA69" s="99"/>
      <c r="CB69" s="99"/>
      <c r="CC69" s="99"/>
      <c r="CD69" s="99"/>
      <c r="CE69" s="99"/>
      <c r="CF69" s="99"/>
      <c r="CG69" s="99"/>
      <c r="CH69" s="99"/>
      <c r="CI69" s="99"/>
      <c r="CJ69" s="99"/>
      <c r="CK69" s="99"/>
      <c r="CL69" s="99"/>
      <c r="CM69" s="99"/>
      <c r="CN69" s="99"/>
      <c r="CO69" s="99"/>
      <c r="CP69" s="99"/>
      <c r="CQ69" s="99"/>
      <c r="CR69" s="99"/>
      <c r="CS69" s="99"/>
      <c r="CT69" s="99"/>
      <c r="CU69" s="99"/>
      <c r="CV69" s="99"/>
      <c r="CW69" s="99"/>
      <c r="CX69" s="99"/>
      <c r="CY69" s="99"/>
      <c r="CZ69" s="99"/>
      <c r="DA69" s="99"/>
      <c r="DB69" s="99"/>
      <c r="DC69" s="99"/>
      <c r="DD69" s="99"/>
      <c r="DE69" s="99"/>
      <c r="DF69" s="99"/>
      <c r="DG69" s="99"/>
      <c r="DH69" s="99"/>
      <c r="DI69" s="99"/>
      <c r="DJ69" s="99"/>
      <c r="DK69" s="99"/>
      <c r="DL69" s="99"/>
      <c r="DM69" s="99"/>
      <c r="DN69" s="99"/>
      <c r="DO69" s="99"/>
      <c r="DP69" s="99"/>
      <c r="DQ69" s="99"/>
      <c r="DR69" s="99"/>
      <c r="DS69" s="99"/>
      <c r="DT69" s="99"/>
      <c r="DU69" s="99"/>
      <c r="DV69" s="99"/>
      <c r="DW69" s="99"/>
      <c r="DX69" s="99"/>
      <c r="DY69" s="99"/>
      <c r="DZ69" s="99"/>
      <c r="EA69" s="99"/>
      <c r="EB69" s="99"/>
      <c r="EC69" s="99"/>
      <c r="ED69" s="99"/>
      <c r="EE69" s="99"/>
      <c r="EF69" s="99"/>
      <c r="EG69" s="99"/>
      <c r="EH69" s="99"/>
      <c r="EI69" s="99"/>
      <c r="EJ69" s="99"/>
      <c r="EK69" s="99"/>
      <c r="EL69" s="99"/>
      <c r="EM69" s="99"/>
      <c r="EN69" s="99"/>
      <c r="EO69" s="99"/>
      <c r="EP69" s="99"/>
      <c r="EQ69" s="99"/>
      <c r="ER69" s="99"/>
      <c r="ES69" s="99"/>
      <c r="ET69" s="99"/>
      <c r="EU69" s="99"/>
      <c r="EV69" s="99"/>
      <c r="EW69" s="99"/>
      <c r="EX69" s="99"/>
      <c r="EY69" s="99"/>
      <c r="EZ69" s="99"/>
      <c r="FA69" s="99"/>
      <c r="FB69" s="99"/>
      <c r="FC69" s="99"/>
      <c r="FD69" s="99"/>
      <c r="FE69" s="99"/>
      <c r="FF69" s="99"/>
      <c r="FG69" s="99"/>
      <c r="FH69" s="99"/>
      <c r="FI69" s="99"/>
      <c r="FJ69" s="99"/>
      <c r="FK69" s="99"/>
      <c r="FL69" s="99"/>
      <c r="FM69" s="99"/>
      <c r="FN69" s="99"/>
      <c r="FO69" s="99"/>
      <c r="FP69" s="99"/>
      <c r="FQ69" s="99"/>
      <c r="FR69" s="99"/>
      <c r="FS69" s="99"/>
      <c r="FT69" s="99"/>
      <c r="FU69" s="99"/>
      <c r="FV69" s="99"/>
      <c r="FW69" s="99"/>
      <c r="FX69" s="99"/>
      <c r="FY69" s="99"/>
      <c r="FZ69" s="99"/>
      <c r="GA69" s="99"/>
      <c r="GB69" s="99"/>
      <c r="GC69" s="99"/>
      <c r="GD69" s="99"/>
      <c r="GE69" s="99"/>
      <c r="GF69" s="99"/>
      <c r="GG69" s="99"/>
      <c r="GH69" s="99"/>
      <c r="GI69" s="99"/>
      <c r="GJ69" s="99"/>
      <c r="GK69" s="99"/>
      <c r="GL69" s="99"/>
      <c r="GM69" s="99"/>
      <c r="GN69" s="99"/>
      <c r="GO69" s="99"/>
      <c r="GP69" s="99"/>
      <c r="GQ69" s="99"/>
      <c r="GR69" s="99"/>
      <c r="GS69" s="99"/>
      <c r="GT69" s="99"/>
      <c r="GU69" s="99"/>
      <c r="GV69" s="99"/>
      <c r="GW69" s="99"/>
      <c r="GX69" s="99"/>
      <c r="GY69" s="99"/>
      <c r="GZ69" s="99"/>
      <c r="HA69" s="99"/>
      <c r="HB69" s="99"/>
      <c r="HC69" s="99"/>
      <c r="HD69" s="99"/>
      <c r="HE69" s="99"/>
      <c r="HF69" s="99"/>
      <c r="HG69" s="99"/>
      <c r="HH69" s="99"/>
      <c r="HI69" s="99"/>
      <c r="HJ69" s="99"/>
      <c r="HK69" s="99"/>
      <c r="HL69" s="99"/>
      <c r="HM69" s="99"/>
      <c r="HN69" s="99"/>
      <c r="HO69" s="99"/>
      <c r="HP69" s="99"/>
      <c r="HQ69" s="99"/>
      <c r="HR69" s="99"/>
      <c r="HS69" s="99"/>
      <c r="HT69" s="99"/>
      <c r="HU69" s="99"/>
      <c r="HV69" s="99"/>
      <c r="HW69" s="99"/>
      <c r="HX69" s="99"/>
      <c r="HY69" s="99"/>
      <c r="HZ69" s="99"/>
      <c r="IA69" s="99"/>
      <c r="IB69" s="99"/>
      <c r="IC69" s="99"/>
      <c r="ID69" s="99"/>
      <c r="IE69" s="99"/>
      <c r="IF69" s="99"/>
      <c r="IG69" s="99"/>
      <c r="IH69" s="99"/>
      <c r="II69" s="99"/>
      <c r="IJ69" s="99"/>
      <c r="IK69" s="99"/>
      <c r="IL69" s="99"/>
      <c r="IM69" s="99"/>
      <c r="IN69" s="99"/>
      <c r="IO69" s="99"/>
      <c r="IP69" s="99"/>
      <c r="IQ69" s="99"/>
      <c r="IR69" s="99"/>
      <c r="IS69" s="99"/>
      <c r="IT69" s="99"/>
      <c r="IU69" s="99"/>
      <c r="IV69" s="99"/>
    </row>
    <row r="70" spans="4:77" s="118" customFormat="1" ht="15.75">
      <c r="D70" s="118" t="s">
        <v>242</v>
      </c>
      <c r="E70" s="122"/>
      <c r="G70" s="123"/>
      <c r="H70" s="123"/>
      <c r="I70" s="123"/>
      <c r="J70" s="124"/>
      <c r="K70" s="125"/>
      <c r="L70" s="126">
        <f>AVERAGE(L50:L69)</f>
        <v>435.15</v>
      </c>
      <c r="M70" s="126">
        <f aca="true" t="shared" si="44" ref="M70:AS70">AVERAGE(M50:M69)</f>
        <v>826.75</v>
      </c>
      <c r="N70" s="126">
        <f t="shared" si="44"/>
        <v>835.25</v>
      </c>
      <c r="O70" s="126">
        <f t="shared" si="44"/>
        <v>830.45</v>
      </c>
      <c r="P70" s="126">
        <f t="shared" si="44"/>
        <v>832.85</v>
      </c>
      <c r="Q70" s="126" t="e">
        <f t="shared" si="44"/>
        <v>#DIV/0!</v>
      </c>
      <c r="R70" s="126" t="e">
        <f t="shared" si="44"/>
        <v>#DIV/0!</v>
      </c>
      <c r="S70" s="126" t="e">
        <f t="shared" si="44"/>
        <v>#DIV/0!</v>
      </c>
      <c r="T70" s="126" t="e">
        <f t="shared" si="44"/>
        <v>#DIV/0!</v>
      </c>
      <c r="U70" s="126" t="e">
        <f t="shared" si="44"/>
        <v>#DIV/0!</v>
      </c>
      <c r="V70" s="126">
        <f t="shared" si="44"/>
        <v>1292.842105263158</v>
      </c>
      <c r="W70" s="126">
        <f t="shared" si="44"/>
        <v>1279.421052631579</v>
      </c>
      <c r="X70" s="126">
        <f t="shared" si="44"/>
        <v>1286.1315789473683</v>
      </c>
      <c r="Y70" s="119">
        <f t="shared" si="44"/>
        <v>2.9745699222122357</v>
      </c>
      <c r="Z70" s="126">
        <f t="shared" si="44"/>
        <v>454.86842105263156</v>
      </c>
      <c r="AA70" s="119">
        <f t="shared" si="44"/>
        <v>4.061325187969925</v>
      </c>
      <c r="AB70" s="119">
        <f t="shared" si="44"/>
        <v>52.421052631578945</v>
      </c>
      <c r="AC70" s="128">
        <f t="shared" si="44"/>
        <v>5.891167507506927</v>
      </c>
      <c r="AD70" s="119">
        <f t="shared" si="44"/>
        <v>13.765805263157894</v>
      </c>
      <c r="AE70" s="119">
        <f t="shared" si="44"/>
        <v>1.069985935273396</v>
      </c>
      <c r="AF70" s="119">
        <f t="shared" si="44"/>
        <v>0.2728665789473685</v>
      </c>
      <c r="AG70" s="119">
        <f t="shared" si="44"/>
        <v>3.6168705263157896</v>
      </c>
      <c r="AH70" s="119">
        <f t="shared" si="44"/>
        <v>0.3444887368421053</v>
      </c>
      <c r="AI70" s="128">
        <f t="shared" si="44"/>
        <v>38.21052631578947</v>
      </c>
      <c r="AJ70" s="128">
        <f t="shared" si="44"/>
        <v>2.6315789473684212</v>
      </c>
      <c r="AK70" s="128">
        <f t="shared" si="44"/>
        <v>6.684210526315789</v>
      </c>
      <c r="AL70" s="128">
        <f t="shared" si="44"/>
        <v>15.236842105263158</v>
      </c>
      <c r="AM70" s="128">
        <f t="shared" si="44"/>
        <v>11.842105263157896</v>
      </c>
      <c r="AN70" s="119">
        <f t="shared" si="44"/>
        <v>180.73684210526315</v>
      </c>
      <c r="AO70" s="119">
        <f t="shared" si="44"/>
        <v>100.00800758359824</v>
      </c>
      <c r="AP70" s="119">
        <f t="shared" si="44"/>
        <v>99.99868553956975</v>
      </c>
      <c r="AQ70" s="119">
        <f t="shared" si="44"/>
        <v>99.98554360377265</v>
      </c>
      <c r="AR70" s="119">
        <f t="shared" si="44"/>
        <v>99.99642041238012</v>
      </c>
      <c r="AS70" s="119">
        <f t="shared" si="44"/>
        <v>99.99876034594612</v>
      </c>
      <c r="AT70" s="121">
        <f t="shared" si="43"/>
        <v>99.99840822081859</v>
      </c>
      <c r="AX70" s="126"/>
      <c r="BB70" s="127"/>
      <c r="BC70" s="126"/>
      <c r="BD70" s="127"/>
      <c r="BE70" s="127"/>
      <c r="BF70" s="126"/>
      <c r="BG70" s="126"/>
      <c r="BK70" s="127"/>
      <c r="BL70" s="126"/>
      <c r="BM70" s="127"/>
      <c r="BN70" s="127"/>
      <c r="BS70" s="127"/>
      <c r="BW70" s="128"/>
      <c r="BX70" s="127"/>
      <c r="BY70" s="127"/>
    </row>
    <row r="71" spans="1:77" ht="15">
      <c r="A71" s="92">
        <v>48</v>
      </c>
      <c r="B71" s="92" t="s">
        <v>52</v>
      </c>
      <c r="C71" s="92" t="s">
        <v>239</v>
      </c>
      <c r="D71" s="99" t="s">
        <v>209</v>
      </c>
      <c r="E71" s="111" t="s">
        <v>146</v>
      </c>
      <c r="F71" s="92" t="s">
        <v>60</v>
      </c>
      <c r="G71" s="101">
        <v>41871</v>
      </c>
      <c r="I71" s="101">
        <v>42313</v>
      </c>
      <c r="J71" s="102">
        <v>42424</v>
      </c>
      <c r="K71" s="95" t="s">
        <v>234</v>
      </c>
      <c r="L71" s="96">
        <f aca="true" t="shared" si="45" ref="L71:L80">J71-G71</f>
        <v>553</v>
      </c>
      <c r="M71" s="103" t="s">
        <v>185</v>
      </c>
      <c r="N71" s="96">
        <v>1075</v>
      </c>
      <c r="O71" s="96">
        <v>1060</v>
      </c>
      <c r="P71" s="103">
        <f aca="true" t="shared" si="46" ref="P71:P80">AVERAGE(N71:O71)</f>
        <v>1067.5</v>
      </c>
      <c r="Q71" s="104"/>
      <c r="S71" s="104"/>
      <c r="T71" s="104"/>
      <c r="U71" s="104"/>
      <c r="V71" s="104">
        <v>1635</v>
      </c>
      <c r="W71" s="103">
        <v>1635</v>
      </c>
      <c r="X71" s="104">
        <f aca="true" t="shared" si="47" ref="X71:X79">(V71+W71)/2</f>
        <v>1635</v>
      </c>
      <c r="Y71" s="105">
        <f aca="true" t="shared" si="48" ref="Y71:Y79">(X71/L71)</f>
        <v>2.9566003616636527</v>
      </c>
      <c r="Z71" s="104">
        <f aca="true" t="shared" si="49" ref="Z71:Z79">(X71-P71)</f>
        <v>567.5</v>
      </c>
      <c r="AA71" s="106">
        <f aca="true" t="shared" si="50" ref="AA71:AA79">(Z71/112)</f>
        <v>5.066964285714286</v>
      </c>
      <c r="AB71" s="106">
        <v>52</v>
      </c>
      <c r="AC71" s="107">
        <f aca="true" t="shared" si="51" ref="AC71:AC76">-11.548+0.4878*(AB71)-0.0289*(L71)+0.00001947*(L71*L71)+0.0000334*(AB72*L71)</f>
        <v>4.824332430000002</v>
      </c>
      <c r="AD71" s="117">
        <v>16.6266</v>
      </c>
      <c r="AE71" s="106">
        <f aca="true" t="shared" si="52" ref="AE71:AE79">AD71/X71*100</f>
        <v>1.0169174311926605</v>
      </c>
      <c r="AF71" s="117">
        <v>0.223233</v>
      </c>
      <c r="AG71" s="117">
        <v>3.74866</v>
      </c>
      <c r="AH71" s="117">
        <v>0.336194</v>
      </c>
      <c r="AI71" s="107">
        <v>40</v>
      </c>
      <c r="AJ71" s="104">
        <v>3</v>
      </c>
      <c r="AK71" s="104">
        <v>7</v>
      </c>
      <c r="AL71" s="107">
        <v>16.5</v>
      </c>
      <c r="AM71" s="107">
        <v>13</v>
      </c>
      <c r="AN71" s="106">
        <f aca="true" t="shared" si="53" ref="AN71:AN79">(AL71*AM71)</f>
        <v>214.5</v>
      </c>
      <c r="AO71" s="106">
        <f aca="true" t="shared" si="54" ref="AO71:AO79">(AA71/4.595)*100</f>
        <v>110.27125757811287</v>
      </c>
      <c r="AP71" s="105">
        <f aca="true" t="shared" si="55" ref="AP71:AP79">(AE71/1.055)*100</f>
        <v>96.39027783816688</v>
      </c>
      <c r="AQ71" s="106">
        <f aca="true" t="shared" si="56" ref="AQ71:AQ79">(Y71/2.766)*100</f>
        <v>106.89083013968374</v>
      </c>
      <c r="AR71" s="105">
        <f aca="true" t="shared" si="57" ref="AR71:AR79">(AG71/3.728)*100</f>
        <v>100.55418454935622</v>
      </c>
      <c r="AS71" s="106">
        <f aca="true" t="shared" si="58" ref="AS71:AS79">(AI71/39.944)*100</f>
        <v>100.1401962747847</v>
      </c>
      <c r="AT71" s="106">
        <f t="shared" si="43"/>
        <v>103.8624554063537</v>
      </c>
      <c r="AX71" s="108"/>
      <c r="AY71" s="109"/>
      <c r="AZ71" s="109"/>
      <c r="BA71" s="109"/>
      <c r="BB71" s="109"/>
      <c r="BC71" s="108"/>
      <c r="BD71" s="109"/>
      <c r="BE71" s="109"/>
      <c r="BG71" s="109"/>
      <c r="BH71" s="109"/>
      <c r="BI71" s="109"/>
      <c r="BJ71" s="109"/>
      <c r="BK71" s="109"/>
      <c r="BL71" s="108"/>
      <c r="BM71" s="109"/>
      <c r="BN71" s="109"/>
      <c r="BO71" s="109"/>
      <c r="BP71" s="108"/>
      <c r="BQ71" s="109"/>
      <c r="BR71" s="108"/>
      <c r="BS71" s="109"/>
      <c r="BT71" s="109"/>
      <c r="BU71" s="109"/>
      <c r="BV71" s="109"/>
      <c r="BW71" s="110"/>
      <c r="BX71" s="109"/>
      <c r="BY71" s="109"/>
    </row>
    <row r="72" spans="1:77" ht="15">
      <c r="A72" s="92">
        <v>46</v>
      </c>
      <c r="B72" s="92" t="s">
        <v>52</v>
      </c>
      <c r="C72" s="92" t="s">
        <v>239</v>
      </c>
      <c r="D72" s="99" t="s">
        <v>209</v>
      </c>
      <c r="E72" s="116" t="s">
        <v>144</v>
      </c>
      <c r="F72" s="92" t="s">
        <v>210</v>
      </c>
      <c r="G72" s="101">
        <v>41871</v>
      </c>
      <c r="I72" s="101">
        <v>42313</v>
      </c>
      <c r="J72" s="102">
        <v>42424</v>
      </c>
      <c r="K72" s="95" t="s">
        <v>234</v>
      </c>
      <c r="L72" s="96">
        <f t="shared" si="45"/>
        <v>553</v>
      </c>
      <c r="M72" s="103" t="s">
        <v>183</v>
      </c>
      <c r="N72" s="96">
        <v>1060</v>
      </c>
      <c r="O72" s="96">
        <v>1045</v>
      </c>
      <c r="P72" s="103">
        <f t="shared" si="46"/>
        <v>1052.5</v>
      </c>
      <c r="Q72" s="104"/>
      <c r="S72" s="104"/>
      <c r="T72" s="104"/>
      <c r="U72" s="104"/>
      <c r="V72" s="103">
        <v>1570</v>
      </c>
      <c r="W72" s="104">
        <v>1575</v>
      </c>
      <c r="X72" s="104">
        <f t="shared" si="47"/>
        <v>1572.5</v>
      </c>
      <c r="Y72" s="105">
        <f t="shared" si="48"/>
        <v>2.8435804701627485</v>
      </c>
      <c r="Z72" s="104">
        <f t="shared" si="49"/>
        <v>520</v>
      </c>
      <c r="AA72" s="106">
        <f t="shared" si="50"/>
        <v>4.642857142857143</v>
      </c>
      <c r="AB72" s="106">
        <v>56</v>
      </c>
      <c r="AC72" s="107">
        <f t="shared" si="51"/>
        <v>6.812472830000002</v>
      </c>
      <c r="AD72" s="117">
        <v>15.7936</v>
      </c>
      <c r="AE72" s="106">
        <f t="shared" si="52"/>
        <v>1.004362480127186</v>
      </c>
      <c r="AF72" s="117">
        <v>0.446664</v>
      </c>
      <c r="AG72" s="117">
        <v>4.35455</v>
      </c>
      <c r="AH72" s="117">
        <v>0.440997</v>
      </c>
      <c r="AI72" s="107">
        <v>46</v>
      </c>
      <c r="AJ72" s="104">
        <v>3</v>
      </c>
      <c r="AK72" s="104">
        <v>7</v>
      </c>
      <c r="AL72" s="107">
        <v>16</v>
      </c>
      <c r="AM72" s="107">
        <v>14</v>
      </c>
      <c r="AN72" s="106">
        <f t="shared" si="53"/>
        <v>224</v>
      </c>
      <c r="AO72" s="106">
        <f t="shared" si="54"/>
        <v>101.04150474117833</v>
      </c>
      <c r="AP72" s="105">
        <f t="shared" si="55"/>
        <v>95.2002350831456</v>
      </c>
      <c r="AQ72" s="106">
        <f t="shared" si="56"/>
        <v>102.80478923220349</v>
      </c>
      <c r="AR72" s="105">
        <f t="shared" si="57"/>
        <v>116.80659871244634</v>
      </c>
      <c r="AS72" s="106">
        <f t="shared" si="58"/>
        <v>115.1612257160024</v>
      </c>
      <c r="AT72" s="106">
        <f t="shared" si="43"/>
        <v>104.79089859951284</v>
      </c>
      <c r="AX72" s="108"/>
      <c r="AY72" s="109"/>
      <c r="AZ72" s="109"/>
      <c r="BA72" s="109"/>
      <c r="BB72" s="109"/>
      <c r="BC72" s="108"/>
      <c r="BD72" s="109"/>
      <c r="BE72" s="109"/>
      <c r="BF72" s="108"/>
      <c r="BG72" s="109"/>
      <c r="BH72" s="109"/>
      <c r="BI72" s="109"/>
      <c r="BJ72" s="109"/>
      <c r="BK72" s="109"/>
      <c r="BL72" s="108"/>
      <c r="BM72" s="109"/>
      <c r="BN72" s="109"/>
      <c r="BO72" s="109"/>
      <c r="BP72" s="108"/>
      <c r="BQ72" s="109"/>
      <c r="BR72" s="108"/>
      <c r="BS72" s="109"/>
      <c r="BT72" s="109"/>
      <c r="BU72" s="109"/>
      <c r="BV72" s="109"/>
      <c r="BW72" s="110"/>
      <c r="BX72" s="109"/>
      <c r="BY72" s="109"/>
    </row>
    <row r="73" spans="1:77" ht="15">
      <c r="A73" s="92">
        <v>11</v>
      </c>
      <c r="B73" s="92" t="s">
        <v>52</v>
      </c>
      <c r="C73" s="92" t="s">
        <v>239</v>
      </c>
      <c r="D73" s="99" t="s">
        <v>68</v>
      </c>
      <c r="E73" s="100" t="s">
        <v>111</v>
      </c>
      <c r="F73" s="92" t="s">
        <v>56</v>
      </c>
      <c r="G73" s="101">
        <v>41911</v>
      </c>
      <c r="I73" s="101">
        <v>42313</v>
      </c>
      <c r="J73" s="102">
        <v>42424</v>
      </c>
      <c r="K73" s="95" t="s">
        <v>215</v>
      </c>
      <c r="L73" s="96">
        <f t="shared" si="45"/>
        <v>513</v>
      </c>
      <c r="M73" s="103">
        <v>1050</v>
      </c>
      <c r="N73" s="96">
        <v>1085</v>
      </c>
      <c r="O73" s="96">
        <v>1080</v>
      </c>
      <c r="P73" s="103">
        <f t="shared" si="46"/>
        <v>1082.5</v>
      </c>
      <c r="Q73" s="104"/>
      <c r="S73" s="104"/>
      <c r="T73" s="104"/>
      <c r="U73" s="104"/>
      <c r="V73" s="129">
        <v>1650</v>
      </c>
      <c r="W73" s="103">
        <v>1660</v>
      </c>
      <c r="X73" s="104">
        <f t="shared" si="47"/>
        <v>1655</v>
      </c>
      <c r="Y73" s="105">
        <f t="shared" si="48"/>
        <v>3.2261208576998053</v>
      </c>
      <c r="Z73" s="104">
        <f t="shared" si="49"/>
        <v>572.5</v>
      </c>
      <c r="AA73" s="106">
        <f t="shared" si="50"/>
        <v>5.111607142857143</v>
      </c>
      <c r="AB73" s="106">
        <v>58</v>
      </c>
      <c r="AC73" s="107">
        <f t="shared" si="51"/>
        <v>7.95071303</v>
      </c>
      <c r="AD73" s="117">
        <v>16.8182</v>
      </c>
      <c r="AE73" s="106">
        <f t="shared" si="52"/>
        <v>1.0162054380664653</v>
      </c>
      <c r="AF73" s="117">
        <v>0.364836</v>
      </c>
      <c r="AG73" s="117">
        <v>4.16872</v>
      </c>
      <c r="AH73" s="117">
        <v>0.672388</v>
      </c>
      <c r="AI73" s="107">
        <v>40</v>
      </c>
      <c r="AJ73" s="104">
        <v>3</v>
      </c>
      <c r="AK73" s="104">
        <v>7</v>
      </c>
      <c r="AL73" s="107">
        <v>17</v>
      </c>
      <c r="AM73" s="107">
        <v>13</v>
      </c>
      <c r="AN73" s="106">
        <f t="shared" si="53"/>
        <v>221</v>
      </c>
      <c r="AO73" s="106">
        <f t="shared" si="54"/>
        <v>111.24281050831651</v>
      </c>
      <c r="AP73" s="105">
        <f t="shared" si="55"/>
        <v>96.3227903380536</v>
      </c>
      <c r="AQ73" s="106">
        <f t="shared" si="56"/>
        <v>116.63488278018094</v>
      </c>
      <c r="AR73" s="105">
        <f t="shared" si="57"/>
        <v>111.82188841201717</v>
      </c>
      <c r="AS73" s="106">
        <f t="shared" si="58"/>
        <v>100.1401962747847</v>
      </c>
      <c r="AT73" s="106">
        <f t="shared" si="43"/>
        <v>108.34277508602376</v>
      </c>
      <c r="AX73" s="108"/>
      <c r="AY73" s="109"/>
      <c r="AZ73" s="109"/>
      <c r="BA73" s="109"/>
      <c r="BB73" s="109"/>
      <c r="BC73" s="108"/>
      <c r="BD73" s="109"/>
      <c r="BE73" s="109"/>
      <c r="BG73" s="109"/>
      <c r="BH73" s="109"/>
      <c r="BI73" s="109"/>
      <c r="BJ73" s="109"/>
      <c r="BK73" s="109"/>
      <c r="BL73" s="108"/>
      <c r="BM73" s="109"/>
      <c r="BN73" s="109"/>
      <c r="BO73" s="109"/>
      <c r="BP73" s="108"/>
      <c r="BQ73" s="109"/>
      <c r="BR73" s="108"/>
      <c r="BS73" s="109"/>
      <c r="BT73" s="109"/>
      <c r="BU73" s="109"/>
      <c r="BV73" s="109"/>
      <c r="BW73" s="110"/>
      <c r="BX73" s="109"/>
      <c r="BY73" s="109"/>
    </row>
    <row r="74" spans="1:47" ht="15.75">
      <c r="A74" s="92">
        <v>60</v>
      </c>
      <c r="B74" s="92" t="s">
        <v>52</v>
      </c>
      <c r="C74" s="92" t="s">
        <v>239</v>
      </c>
      <c r="D74" s="92" t="s">
        <v>65</v>
      </c>
      <c r="E74" s="100" t="s">
        <v>157</v>
      </c>
      <c r="F74" s="92" t="s">
        <v>57</v>
      </c>
      <c r="G74" s="101">
        <v>41920</v>
      </c>
      <c r="I74" s="101">
        <v>42313</v>
      </c>
      <c r="J74" s="102">
        <v>42424</v>
      </c>
      <c r="K74" s="95" t="s">
        <v>230</v>
      </c>
      <c r="L74" s="96">
        <f t="shared" si="45"/>
        <v>504</v>
      </c>
      <c r="M74" s="103">
        <v>812</v>
      </c>
      <c r="N74" s="96">
        <v>890</v>
      </c>
      <c r="O74" s="96">
        <v>868</v>
      </c>
      <c r="P74" s="103">
        <f t="shared" si="46"/>
        <v>879</v>
      </c>
      <c r="V74" s="103">
        <v>1460</v>
      </c>
      <c r="W74" s="103">
        <v>1430</v>
      </c>
      <c r="X74" s="104">
        <f t="shared" si="47"/>
        <v>1445</v>
      </c>
      <c r="Y74" s="105">
        <f t="shared" si="48"/>
        <v>2.867063492063492</v>
      </c>
      <c r="Z74" s="104">
        <f t="shared" si="49"/>
        <v>566</v>
      </c>
      <c r="AA74" s="106">
        <f t="shared" si="50"/>
        <v>5.053571428571429</v>
      </c>
      <c r="AB74" s="106">
        <v>53</v>
      </c>
      <c r="AC74" s="107">
        <f t="shared" si="51"/>
        <v>5.586089120000001</v>
      </c>
      <c r="AD74" s="117">
        <v>15.635</v>
      </c>
      <c r="AE74" s="106">
        <f t="shared" si="52"/>
        <v>1.082006920415225</v>
      </c>
      <c r="AF74" s="117">
        <v>0.28207</v>
      </c>
      <c r="AG74" s="117">
        <v>3.89226</v>
      </c>
      <c r="AH74" s="117">
        <v>0.231384</v>
      </c>
      <c r="AI74" s="107">
        <v>42</v>
      </c>
      <c r="AJ74" s="103">
        <v>2</v>
      </c>
      <c r="AK74" s="103">
        <v>6</v>
      </c>
      <c r="AL74" s="107">
        <v>14</v>
      </c>
      <c r="AM74" s="107">
        <v>10</v>
      </c>
      <c r="AN74" s="106">
        <f t="shared" si="53"/>
        <v>140</v>
      </c>
      <c r="AO74" s="106">
        <f t="shared" si="54"/>
        <v>109.97979169905176</v>
      </c>
      <c r="AP74" s="105">
        <f t="shared" si="55"/>
        <v>102.55989766968958</v>
      </c>
      <c r="AQ74" s="106">
        <f t="shared" si="56"/>
        <v>103.65377773186883</v>
      </c>
      <c r="AR74" s="105">
        <f t="shared" si="57"/>
        <v>104.4061158798283</v>
      </c>
      <c r="AS74" s="106">
        <f t="shared" si="58"/>
        <v>105.14720608852393</v>
      </c>
      <c r="AT74" s="106">
        <f t="shared" si="43"/>
        <v>105.63261637484527</v>
      </c>
      <c r="AU74" s="118" t="s">
        <v>246</v>
      </c>
    </row>
    <row r="75" spans="1:77" ht="15.75">
      <c r="A75" s="92">
        <v>2</v>
      </c>
      <c r="B75" s="92" t="s">
        <v>52</v>
      </c>
      <c r="C75" s="92" t="s">
        <v>239</v>
      </c>
      <c r="D75" s="99" t="s">
        <v>59</v>
      </c>
      <c r="E75" s="100" t="s">
        <v>104</v>
      </c>
      <c r="F75" s="92" t="s">
        <v>57</v>
      </c>
      <c r="G75" s="101">
        <v>41911</v>
      </c>
      <c r="I75" s="101">
        <v>42313</v>
      </c>
      <c r="J75" s="102">
        <v>42424</v>
      </c>
      <c r="K75" s="95" t="s">
        <v>212</v>
      </c>
      <c r="L75" s="96">
        <f t="shared" si="45"/>
        <v>513</v>
      </c>
      <c r="M75" s="103">
        <v>850</v>
      </c>
      <c r="N75" s="96">
        <v>824</v>
      </c>
      <c r="O75" s="96">
        <v>826</v>
      </c>
      <c r="P75" s="103">
        <f t="shared" si="46"/>
        <v>825</v>
      </c>
      <c r="Q75" s="104"/>
      <c r="S75" s="104"/>
      <c r="T75" s="104"/>
      <c r="U75" s="104"/>
      <c r="V75" s="129">
        <v>1390</v>
      </c>
      <c r="W75" s="103">
        <v>1365</v>
      </c>
      <c r="X75" s="104">
        <f t="shared" si="47"/>
        <v>1377.5</v>
      </c>
      <c r="Y75" s="105">
        <f t="shared" si="48"/>
        <v>2.685185185185185</v>
      </c>
      <c r="Z75" s="104">
        <f t="shared" si="49"/>
        <v>552.5</v>
      </c>
      <c r="AA75" s="106">
        <f t="shared" si="50"/>
        <v>4.933035714285714</v>
      </c>
      <c r="AB75" s="106">
        <v>53.5</v>
      </c>
      <c r="AC75" s="107">
        <f t="shared" si="51"/>
        <v>5.789881430000002</v>
      </c>
      <c r="AD75" s="117">
        <v>15.7876</v>
      </c>
      <c r="AE75" s="106">
        <f t="shared" si="52"/>
        <v>1.1461052631578947</v>
      </c>
      <c r="AF75" s="117">
        <v>0.209974</v>
      </c>
      <c r="AG75" s="117">
        <v>3.77179</v>
      </c>
      <c r="AH75" s="117">
        <v>0.319397</v>
      </c>
      <c r="AI75" s="107">
        <v>39</v>
      </c>
      <c r="AJ75" s="104">
        <v>1</v>
      </c>
      <c r="AK75" s="104">
        <v>6</v>
      </c>
      <c r="AL75" s="107">
        <v>16</v>
      </c>
      <c r="AM75" s="107">
        <v>12.5</v>
      </c>
      <c r="AN75" s="106">
        <f t="shared" si="53"/>
        <v>200</v>
      </c>
      <c r="AO75" s="106">
        <f t="shared" si="54"/>
        <v>107.35659878750195</v>
      </c>
      <c r="AP75" s="105">
        <f t="shared" si="55"/>
        <v>108.63556996757298</v>
      </c>
      <c r="AQ75" s="106">
        <f t="shared" si="56"/>
        <v>97.0782785677941</v>
      </c>
      <c r="AR75" s="105">
        <f t="shared" si="57"/>
        <v>101.17462446351931</v>
      </c>
      <c r="AS75" s="106">
        <f t="shared" si="58"/>
        <v>97.63669136791508</v>
      </c>
      <c r="AT75" s="106">
        <f t="shared" si="43"/>
        <v>103.34834337281937</v>
      </c>
      <c r="AU75" s="118" t="s">
        <v>247</v>
      </c>
      <c r="AX75" s="108"/>
      <c r="AY75" s="109"/>
      <c r="AZ75" s="109"/>
      <c r="BA75" s="109"/>
      <c r="BB75" s="109"/>
      <c r="BC75" s="108"/>
      <c r="BD75" s="109"/>
      <c r="BE75" s="109"/>
      <c r="BG75" s="109"/>
      <c r="BH75" s="109"/>
      <c r="BI75" s="109"/>
      <c r="BJ75" s="109"/>
      <c r="BK75" s="109"/>
      <c r="BL75" s="108"/>
      <c r="BM75" s="109"/>
      <c r="BN75" s="109"/>
      <c r="BO75" s="109"/>
      <c r="BP75" s="108"/>
      <c r="BQ75" s="109"/>
      <c r="BR75" s="108"/>
      <c r="BS75" s="109"/>
      <c r="BT75" s="109"/>
      <c r="BU75" s="109"/>
      <c r="BV75" s="109"/>
      <c r="BW75" s="110"/>
      <c r="BX75" s="109"/>
      <c r="BY75" s="109"/>
    </row>
    <row r="76" spans="1:46" ht="15">
      <c r="A76" s="92">
        <v>65</v>
      </c>
      <c r="B76" s="92" t="s">
        <v>52</v>
      </c>
      <c r="C76" s="92" t="s">
        <v>239</v>
      </c>
      <c r="D76" s="92" t="s">
        <v>202</v>
      </c>
      <c r="E76" s="100" t="s">
        <v>162</v>
      </c>
      <c r="F76" s="92" t="s">
        <v>57</v>
      </c>
      <c r="G76" s="101">
        <v>41852</v>
      </c>
      <c r="I76" s="101">
        <v>42313</v>
      </c>
      <c r="J76" s="102">
        <v>42424</v>
      </c>
      <c r="K76" s="95" t="s">
        <v>228</v>
      </c>
      <c r="L76" s="96">
        <f t="shared" si="45"/>
        <v>572</v>
      </c>
      <c r="M76" s="103">
        <v>966</v>
      </c>
      <c r="N76" s="96">
        <v>1045</v>
      </c>
      <c r="O76" s="96">
        <v>1045</v>
      </c>
      <c r="P76" s="103">
        <f t="shared" si="46"/>
        <v>1045</v>
      </c>
      <c r="V76" s="103">
        <v>1550</v>
      </c>
      <c r="W76" s="103">
        <v>1530</v>
      </c>
      <c r="X76" s="104">
        <f t="shared" si="47"/>
        <v>1540</v>
      </c>
      <c r="Y76" s="105">
        <f t="shared" si="48"/>
        <v>2.6923076923076925</v>
      </c>
      <c r="Z76" s="104">
        <f t="shared" si="49"/>
        <v>495</v>
      </c>
      <c r="AA76" s="106">
        <f t="shared" si="50"/>
        <v>4.419642857142857</v>
      </c>
      <c r="AB76" s="106">
        <v>55</v>
      </c>
      <c r="AC76" s="107">
        <f t="shared" si="51"/>
        <v>6.113922080000002</v>
      </c>
      <c r="AD76" s="117">
        <v>15.7314</v>
      </c>
      <c r="AE76" s="106">
        <f t="shared" si="52"/>
        <v>1.0215194805194805</v>
      </c>
      <c r="AF76" s="117">
        <v>0.33684</v>
      </c>
      <c r="AG76" s="117">
        <v>3.48041</v>
      </c>
      <c r="AH76" s="117">
        <v>0.337008</v>
      </c>
      <c r="AI76" s="107">
        <v>44</v>
      </c>
      <c r="AJ76" s="103">
        <v>2</v>
      </c>
      <c r="AK76" s="103">
        <v>6</v>
      </c>
      <c r="AL76" s="107">
        <v>16</v>
      </c>
      <c r="AM76" s="107">
        <v>12</v>
      </c>
      <c r="AN76" s="106">
        <f t="shared" si="53"/>
        <v>192</v>
      </c>
      <c r="AO76" s="106">
        <f t="shared" si="54"/>
        <v>96.18374009016011</v>
      </c>
      <c r="AP76" s="105">
        <f t="shared" si="55"/>
        <v>96.82649104450053</v>
      </c>
      <c r="AQ76" s="106">
        <f t="shared" si="56"/>
        <v>97.33578063296068</v>
      </c>
      <c r="AR76" s="105">
        <f t="shared" si="57"/>
        <v>93.35863733905579</v>
      </c>
      <c r="AS76" s="106">
        <f t="shared" si="58"/>
        <v>110.15421590226315</v>
      </c>
      <c r="AT76" s="106">
        <f t="shared" si="43"/>
        <v>97.37472542057776</v>
      </c>
    </row>
    <row r="77" spans="1:77" ht="15">
      <c r="A77" s="92">
        <v>10</v>
      </c>
      <c r="B77" s="92" t="s">
        <v>52</v>
      </c>
      <c r="C77" s="92" t="s">
        <v>239</v>
      </c>
      <c r="D77" s="99" t="s">
        <v>59</v>
      </c>
      <c r="E77" s="99" t="s">
        <v>241</v>
      </c>
      <c r="F77" s="92" t="s">
        <v>57</v>
      </c>
      <c r="G77" s="101">
        <v>41897</v>
      </c>
      <c r="I77" s="101">
        <v>42313</v>
      </c>
      <c r="J77" s="102">
        <v>42424</v>
      </c>
      <c r="K77" s="95" t="s">
        <v>212</v>
      </c>
      <c r="L77" s="96">
        <f t="shared" si="45"/>
        <v>527</v>
      </c>
      <c r="M77" s="103">
        <v>784</v>
      </c>
      <c r="N77" s="96">
        <v>760</v>
      </c>
      <c r="O77" s="96">
        <v>742</v>
      </c>
      <c r="P77" s="103">
        <f t="shared" si="46"/>
        <v>751</v>
      </c>
      <c r="Q77" s="104"/>
      <c r="S77" s="104"/>
      <c r="T77" s="104"/>
      <c r="U77" s="104"/>
      <c r="V77" s="129">
        <v>1290</v>
      </c>
      <c r="W77" s="103">
        <v>1280</v>
      </c>
      <c r="X77" s="104">
        <f t="shared" si="47"/>
        <v>1285</v>
      </c>
      <c r="Y77" s="105">
        <f t="shared" si="48"/>
        <v>2.4383301707779887</v>
      </c>
      <c r="Z77" s="104">
        <f t="shared" si="49"/>
        <v>534</v>
      </c>
      <c r="AA77" s="106">
        <f t="shared" si="50"/>
        <v>4.767857142857143</v>
      </c>
      <c r="AB77" s="105">
        <v>52</v>
      </c>
      <c r="AC77" s="107">
        <f>-11.548+0.4878*(AB77)-0.0289*(L77)+0.00001947*(L77*L77)+0.0000334*(AB79*L77)</f>
        <v>4.892375430000001</v>
      </c>
      <c r="AD77" s="117">
        <v>13.5746</v>
      </c>
      <c r="AE77" s="106">
        <f t="shared" si="52"/>
        <v>1.0563891050583658</v>
      </c>
      <c r="AF77" s="117">
        <v>0.330994</v>
      </c>
      <c r="AG77" s="117">
        <v>3.37526</v>
      </c>
      <c r="AH77" s="117">
        <v>0.248768</v>
      </c>
      <c r="AI77" s="107">
        <v>36</v>
      </c>
      <c r="AJ77" s="104">
        <v>1</v>
      </c>
      <c r="AK77" s="104">
        <v>6</v>
      </c>
      <c r="AL77" s="107">
        <v>17</v>
      </c>
      <c r="AM77" s="107">
        <v>13</v>
      </c>
      <c r="AN77" s="106">
        <f t="shared" si="53"/>
        <v>221</v>
      </c>
      <c r="AO77" s="106">
        <f t="shared" si="54"/>
        <v>103.76185294574849</v>
      </c>
      <c r="AP77" s="105">
        <f t="shared" si="55"/>
        <v>100.13166872591145</v>
      </c>
      <c r="AQ77" s="106">
        <f t="shared" si="56"/>
        <v>88.15365765647103</v>
      </c>
      <c r="AR77" s="105">
        <f t="shared" si="57"/>
        <v>90.53809012875536</v>
      </c>
      <c r="AS77" s="106">
        <f t="shared" si="58"/>
        <v>90.12617664730622</v>
      </c>
      <c r="AT77" s="106">
        <f t="shared" si="43"/>
        <v>95.90585685068275</v>
      </c>
      <c r="AX77" s="108"/>
      <c r="AY77" s="109"/>
      <c r="AZ77" s="109"/>
      <c r="BA77" s="109"/>
      <c r="BB77" s="109"/>
      <c r="BC77" s="108"/>
      <c r="BD77" s="109"/>
      <c r="BE77" s="109"/>
      <c r="BG77" s="109"/>
      <c r="BH77" s="109"/>
      <c r="BI77" s="109"/>
      <c r="BJ77" s="109"/>
      <c r="BK77" s="109"/>
      <c r="BL77" s="108"/>
      <c r="BM77" s="109"/>
      <c r="BN77" s="109"/>
      <c r="BO77" s="109"/>
      <c r="BP77" s="108"/>
      <c r="BQ77" s="109"/>
      <c r="BR77" s="108"/>
      <c r="BS77" s="109"/>
      <c r="BT77" s="109"/>
      <c r="BU77" s="109"/>
      <c r="BV77" s="109"/>
      <c r="BW77" s="110"/>
      <c r="BX77" s="109"/>
      <c r="BY77" s="109"/>
    </row>
    <row r="78" spans="1:77" ht="15">
      <c r="A78" s="92">
        <v>7</v>
      </c>
      <c r="B78" s="92" t="s">
        <v>52</v>
      </c>
      <c r="C78" s="92" t="s">
        <v>239</v>
      </c>
      <c r="D78" s="99" t="s">
        <v>59</v>
      </c>
      <c r="E78" s="100" t="s">
        <v>109</v>
      </c>
      <c r="F78" s="92" t="s">
        <v>57</v>
      </c>
      <c r="G78" s="101">
        <v>41897</v>
      </c>
      <c r="I78" s="101">
        <v>42313</v>
      </c>
      <c r="J78" s="102">
        <v>42424</v>
      </c>
      <c r="K78" s="95" t="s">
        <v>212</v>
      </c>
      <c r="L78" s="96">
        <f t="shared" si="45"/>
        <v>527</v>
      </c>
      <c r="M78" s="103">
        <v>804</v>
      </c>
      <c r="N78" s="96">
        <v>836</v>
      </c>
      <c r="O78" s="96">
        <v>818</v>
      </c>
      <c r="P78" s="103">
        <f t="shared" si="46"/>
        <v>827</v>
      </c>
      <c r="Q78" s="104"/>
      <c r="S78" s="104"/>
      <c r="T78" s="104"/>
      <c r="U78" s="104"/>
      <c r="V78" s="129">
        <v>1315</v>
      </c>
      <c r="W78" s="103">
        <v>1285</v>
      </c>
      <c r="X78" s="104">
        <f t="shared" si="47"/>
        <v>1300</v>
      </c>
      <c r="Y78" s="105">
        <f t="shared" si="48"/>
        <v>2.4667931688804554</v>
      </c>
      <c r="Z78" s="104">
        <f t="shared" si="49"/>
        <v>473</v>
      </c>
      <c r="AA78" s="106">
        <f t="shared" si="50"/>
        <v>4.223214285714286</v>
      </c>
      <c r="AB78" s="106">
        <v>52</v>
      </c>
      <c r="AC78" s="107">
        <f>-11.548+0.4878*(AB78)-0.0289*(L78)+0.00001947*(L78*L78)+0.0000334*(AB79*L78)</f>
        <v>4.892375430000001</v>
      </c>
      <c r="AD78" s="117">
        <v>13.7863</v>
      </c>
      <c r="AE78" s="106">
        <f t="shared" si="52"/>
        <v>1.0604846153846155</v>
      </c>
      <c r="AF78" s="117">
        <v>0.222198</v>
      </c>
      <c r="AG78" s="117">
        <v>3.98002</v>
      </c>
      <c r="AH78" s="117">
        <v>0.284082</v>
      </c>
      <c r="AI78" s="107">
        <v>34</v>
      </c>
      <c r="AJ78" s="104">
        <v>2</v>
      </c>
      <c r="AK78" s="104">
        <v>6</v>
      </c>
      <c r="AL78" s="107">
        <v>14.5</v>
      </c>
      <c r="AM78" s="107">
        <v>12</v>
      </c>
      <c r="AN78" s="106">
        <f t="shared" si="53"/>
        <v>174</v>
      </c>
      <c r="AO78" s="106">
        <f t="shared" si="54"/>
        <v>91.90890719726411</v>
      </c>
      <c r="AP78" s="105">
        <f t="shared" si="55"/>
        <v>100.5198687568356</v>
      </c>
      <c r="AQ78" s="106">
        <f t="shared" si="56"/>
        <v>89.18268867969832</v>
      </c>
      <c r="AR78" s="105">
        <f t="shared" si="57"/>
        <v>106.76019313304721</v>
      </c>
      <c r="AS78" s="106">
        <f t="shared" si="58"/>
        <v>85.11916683356698</v>
      </c>
      <c r="AT78" s="106">
        <f t="shared" si="43"/>
        <v>95.37713895645217</v>
      </c>
      <c r="AX78" s="108"/>
      <c r="AY78" s="109"/>
      <c r="AZ78" s="109"/>
      <c r="BA78" s="109"/>
      <c r="BB78" s="109"/>
      <c r="BC78" s="108"/>
      <c r="BD78" s="109"/>
      <c r="BE78" s="109"/>
      <c r="BG78" s="109"/>
      <c r="BH78" s="109"/>
      <c r="BI78" s="109"/>
      <c r="BJ78" s="109"/>
      <c r="BK78" s="109"/>
      <c r="BL78" s="108"/>
      <c r="BM78" s="109"/>
      <c r="BN78" s="109"/>
      <c r="BO78" s="109"/>
      <c r="BP78" s="108"/>
      <c r="BQ78" s="109"/>
      <c r="BR78" s="108"/>
      <c r="BS78" s="109"/>
      <c r="BT78" s="109"/>
      <c r="BU78" s="109"/>
      <c r="BV78" s="109"/>
      <c r="BW78" s="110"/>
      <c r="BX78" s="109"/>
      <c r="BY78" s="109"/>
    </row>
    <row r="79" spans="1:46" ht="15">
      <c r="A79" s="92">
        <v>68</v>
      </c>
      <c r="B79" s="92" t="s">
        <v>52</v>
      </c>
      <c r="C79" s="92" t="s">
        <v>239</v>
      </c>
      <c r="D79" s="92" t="s">
        <v>203</v>
      </c>
      <c r="E79" s="100" t="s">
        <v>165</v>
      </c>
      <c r="F79" s="92" t="s">
        <v>57</v>
      </c>
      <c r="G79" s="101">
        <v>41924</v>
      </c>
      <c r="I79" s="101">
        <v>42313</v>
      </c>
      <c r="J79" s="102">
        <v>42424</v>
      </c>
      <c r="K79" s="95" t="s">
        <v>232</v>
      </c>
      <c r="L79" s="96">
        <f t="shared" si="45"/>
        <v>500</v>
      </c>
      <c r="M79" s="103">
        <v>996</v>
      </c>
      <c r="N79" s="96">
        <v>998</v>
      </c>
      <c r="O79" s="96">
        <v>1020</v>
      </c>
      <c r="P79" s="103">
        <f t="shared" si="46"/>
        <v>1009</v>
      </c>
      <c r="V79" s="103">
        <v>1360</v>
      </c>
      <c r="W79" s="103">
        <v>1360</v>
      </c>
      <c r="X79" s="104">
        <f t="shared" si="47"/>
        <v>1360</v>
      </c>
      <c r="Y79" s="105">
        <f t="shared" si="48"/>
        <v>2.72</v>
      </c>
      <c r="Z79" s="104">
        <f t="shared" si="49"/>
        <v>351</v>
      </c>
      <c r="AA79" s="106">
        <f t="shared" si="50"/>
        <v>3.1339285714285716</v>
      </c>
      <c r="AB79" s="106">
        <v>51</v>
      </c>
      <c r="AC79" s="107">
        <f>-11.548+0.4878*(AB79)-0.0289*(L79)+0.00001947*(L79*L79)+0.0000334*(AB80*L79)</f>
        <v>3.747300000000002</v>
      </c>
      <c r="AD79" s="117">
        <v>14.8352</v>
      </c>
      <c r="AE79" s="106">
        <f t="shared" si="52"/>
        <v>1.0908235294117647</v>
      </c>
      <c r="AF79" s="117">
        <v>0.188625</v>
      </c>
      <c r="AG79" s="117">
        <v>2.77777</v>
      </c>
      <c r="AH79" s="117">
        <v>0.176944</v>
      </c>
      <c r="AI79" s="107">
        <v>38.5</v>
      </c>
      <c r="AJ79" s="103">
        <v>1</v>
      </c>
      <c r="AK79" s="103">
        <v>7</v>
      </c>
      <c r="AL79" s="107">
        <v>15.5</v>
      </c>
      <c r="AM79" s="107">
        <v>12</v>
      </c>
      <c r="AN79" s="106">
        <f t="shared" si="53"/>
        <v>186</v>
      </c>
      <c r="AO79" s="106">
        <f t="shared" si="54"/>
        <v>68.20301570029535</v>
      </c>
      <c r="AP79" s="105">
        <f t="shared" si="55"/>
        <v>103.39559520490663</v>
      </c>
      <c r="AQ79" s="106">
        <f t="shared" si="56"/>
        <v>98.33694866232828</v>
      </c>
      <c r="AR79" s="105">
        <f t="shared" si="57"/>
        <v>74.51099785407725</v>
      </c>
      <c r="AS79" s="106">
        <f t="shared" si="58"/>
        <v>96.38493891448027</v>
      </c>
      <c r="AT79" s="106">
        <f t="shared" si="43"/>
        <v>85.34810694579906</v>
      </c>
    </row>
    <row r="80" spans="1:44" ht="15">
      <c r="A80" s="92">
        <v>67</v>
      </c>
      <c r="B80" s="92" t="s">
        <v>52</v>
      </c>
      <c r="C80" s="92" t="s">
        <v>239</v>
      </c>
      <c r="D80" s="92" t="s">
        <v>202</v>
      </c>
      <c r="E80" s="100" t="s">
        <v>164</v>
      </c>
      <c r="F80" s="92" t="s">
        <v>57</v>
      </c>
      <c r="G80" s="101">
        <v>41876</v>
      </c>
      <c r="I80" s="101">
        <v>42313</v>
      </c>
      <c r="J80" s="102">
        <v>42424</v>
      </c>
      <c r="K80" s="95" t="s">
        <v>228</v>
      </c>
      <c r="L80" s="96">
        <f t="shared" si="45"/>
        <v>548</v>
      </c>
      <c r="M80" s="103">
        <v>952</v>
      </c>
      <c r="N80" s="96">
        <v>962</v>
      </c>
      <c r="O80" s="96">
        <v>984</v>
      </c>
      <c r="P80" s="103">
        <f t="shared" si="46"/>
        <v>973</v>
      </c>
      <c r="X80" s="104"/>
      <c r="Y80" s="105"/>
      <c r="Z80" s="104"/>
      <c r="AD80" s="117"/>
      <c r="AF80" s="117"/>
      <c r="AG80" s="117"/>
      <c r="AH80" s="117"/>
      <c r="AP80" s="105"/>
      <c r="AR80" s="105"/>
    </row>
    <row r="81" spans="4:46" s="119" customFormat="1" ht="15.75">
      <c r="D81" s="119" t="s">
        <v>243</v>
      </c>
      <c r="E81" s="120"/>
      <c r="G81" s="121"/>
      <c r="H81" s="121"/>
      <c r="I81" s="121"/>
      <c r="L81" s="126">
        <f>AVERAGE(L71:L80)</f>
        <v>531</v>
      </c>
      <c r="M81" s="126">
        <f aca="true" t="shared" si="59" ref="M81:AS81">AVERAGE(M71:M80)</f>
        <v>901.75</v>
      </c>
      <c r="N81" s="126">
        <f t="shared" si="59"/>
        <v>953.5</v>
      </c>
      <c r="O81" s="126">
        <f t="shared" si="59"/>
        <v>948.8</v>
      </c>
      <c r="P81" s="126">
        <f t="shared" si="59"/>
        <v>951.15</v>
      </c>
      <c r="Q81" s="126" t="e">
        <f t="shared" si="59"/>
        <v>#DIV/0!</v>
      </c>
      <c r="R81" s="126" t="e">
        <f t="shared" si="59"/>
        <v>#DIV/0!</v>
      </c>
      <c r="S81" s="126" t="e">
        <f t="shared" si="59"/>
        <v>#DIV/0!</v>
      </c>
      <c r="T81" s="126" t="e">
        <f t="shared" si="59"/>
        <v>#DIV/0!</v>
      </c>
      <c r="U81" s="126" t="e">
        <f t="shared" si="59"/>
        <v>#DIV/0!</v>
      </c>
      <c r="V81" s="126">
        <f t="shared" si="59"/>
        <v>1468.888888888889</v>
      </c>
      <c r="W81" s="126">
        <f t="shared" si="59"/>
        <v>1457.7777777777778</v>
      </c>
      <c r="X81" s="126">
        <f t="shared" si="59"/>
        <v>1463.3333333333333</v>
      </c>
      <c r="Y81" s="119">
        <f t="shared" si="59"/>
        <v>2.766220155415669</v>
      </c>
      <c r="Z81" s="126">
        <f t="shared" si="59"/>
        <v>514.6111111111111</v>
      </c>
      <c r="AA81" s="119">
        <f t="shared" si="59"/>
        <v>4.594742063492063</v>
      </c>
      <c r="AB81" s="119">
        <f t="shared" si="59"/>
        <v>53.611111111111114</v>
      </c>
      <c r="AC81" s="128">
        <f t="shared" si="59"/>
        <v>5.623273531111113</v>
      </c>
      <c r="AD81" s="119">
        <f t="shared" si="59"/>
        <v>15.398722222222224</v>
      </c>
      <c r="AE81" s="119">
        <f t="shared" si="59"/>
        <v>1.0549793625926287</v>
      </c>
      <c r="AF81" s="119">
        <f t="shared" si="59"/>
        <v>0.2894926666666667</v>
      </c>
      <c r="AG81" s="119">
        <f t="shared" si="59"/>
        <v>3.7277155555555552</v>
      </c>
      <c r="AH81" s="119">
        <f t="shared" si="59"/>
        <v>0.33857355555555557</v>
      </c>
      <c r="AI81" s="128">
        <f t="shared" si="59"/>
        <v>39.94444444444444</v>
      </c>
      <c r="AJ81" s="128">
        <f t="shared" si="59"/>
        <v>2</v>
      </c>
      <c r="AK81" s="128">
        <f t="shared" si="59"/>
        <v>6.444444444444445</v>
      </c>
      <c r="AL81" s="128">
        <f t="shared" si="59"/>
        <v>15.833333333333334</v>
      </c>
      <c r="AM81" s="128">
        <f t="shared" si="59"/>
        <v>12.38888888888889</v>
      </c>
      <c r="AN81" s="119">
        <f t="shared" si="59"/>
        <v>196.94444444444446</v>
      </c>
      <c r="AO81" s="119">
        <f t="shared" si="59"/>
        <v>99.99438658306994</v>
      </c>
      <c r="AP81" s="119">
        <f t="shared" si="59"/>
        <v>99.99804384764255</v>
      </c>
      <c r="AQ81" s="119">
        <f t="shared" si="59"/>
        <v>100.00795934257661</v>
      </c>
      <c r="AR81" s="119">
        <f t="shared" si="59"/>
        <v>99.9923700524559</v>
      </c>
      <c r="AS81" s="119">
        <f t="shared" si="59"/>
        <v>100.0011126688475</v>
      </c>
      <c r="AT81" s="121">
        <f>(AO81*0.3)+(AP81*0.2)+(AQ81*0.2)+(AR81*0.2)+(AS81*0.1)</f>
        <v>99.99810189034073</v>
      </c>
    </row>
  </sheetData>
  <sheetProtection/>
  <printOptions gridLines="1"/>
  <pageMargins left="0.5" right="0.5" top="1" bottom="1" header="0.5" footer="0.5"/>
  <pageSetup blackAndWhite="1" horizontalDpi="300" verticalDpi="300" orientation="landscape" scale="85" r:id="rId1"/>
  <headerFooter alignWithMargins="0">
    <oddHeader>&amp;C&amp;12 Rio Grande Valley Beef Improvement Association
2015-2016 Bull Gain Test End of Test Report 2/29/16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08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8.57421875" style="92" customWidth="1"/>
    <col min="2" max="2" width="7.140625" style="92" customWidth="1"/>
    <col min="3" max="3" width="20.7109375" style="92" customWidth="1"/>
    <col min="4" max="4" width="8.57421875" style="93" customWidth="1"/>
    <col min="5" max="5" width="12.8515625" style="92" bestFit="1" customWidth="1"/>
    <col min="6" max="6" width="12.57421875" style="92" customWidth="1"/>
    <col min="7" max="7" width="12.421875" style="92" customWidth="1"/>
    <col min="8" max="8" width="11.421875" style="92" customWidth="1"/>
    <col min="9" max="9" width="5.140625" style="95" customWidth="1"/>
    <col min="10" max="10" width="5.421875" style="92" customWidth="1"/>
    <col min="11" max="11" width="6.57421875" style="96" customWidth="1"/>
    <col min="12" max="12" width="7.57421875" style="96" hidden="1" customWidth="1"/>
    <col min="13" max="13" width="8.140625" style="96" hidden="1" customWidth="1"/>
    <col min="14" max="14" width="7.421875" style="97" hidden="1" customWidth="1"/>
    <col min="15" max="15" width="5.28125" style="96" hidden="1" customWidth="1"/>
    <col min="16" max="16" width="8.00390625" style="96" customWidth="1"/>
    <col min="17" max="17" width="10.00390625" style="97" customWidth="1"/>
    <col min="18" max="18" width="6.421875" style="96" customWidth="1"/>
    <col min="19" max="19" width="6.421875" style="97" customWidth="1"/>
    <col min="20" max="21" width="8.28125" style="97" customWidth="1"/>
    <col min="22" max="22" width="7.57421875" style="97" customWidth="1"/>
    <col min="23" max="23" width="11.8515625" style="97" customWidth="1"/>
    <col min="24" max="24" width="7.421875" style="97" customWidth="1"/>
    <col min="25" max="25" width="6.57421875" style="97" customWidth="1"/>
    <col min="26" max="26" width="8.00390625" style="97" customWidth="1"/>
    <col min="27" max="27" width="5.7109375" style="96" customWidth="1"/>
    <col min="28" max="28" width="6.57421875" style="96" customWidth="1"/>
    <col min="29" max="29" width="7.7109375" style="96" customWidth="1"/>
    <col min="30" max="30" width="8.8515625" style="98" customWidth="1"/>
    <col min="31" max="31" width="8.140625" style="98" customWidth="1"/>
    <col min="32" max="32" width="8.00390625" style="97" customWidth="1"/>
    <col min="33" max="33" width="13.421875" style="92" customWidth="1"/>
    <col min="34" max="16384" width="9.140625" style="92" customWidth="1"/>
  </cols>
  <sheetData>
    <row r="1" spans="1:50" s="91" customFormat="1" ht="32.25" customHeight="1">
      <c r="A1" s="84" t="s">
        <v>34</v>
      </c>
      <c r="B1" s="84" t="s">
        <v>20</v>
      </c>
      <c r="C1" s="84" t="s">
        <v>1</v>
      </c>
      <c r="D1" s="85" t="s">
        <v>2</v>
      </c>
      <c r="E1" s="84" t="s">
        <v>3</v>
      </c>
      <c r="F1" s="86" t="s">
        <v>4</v>
      </c>
      <c r="G1" s="86" t="s">
        <v>47</v>
      </c>
      <c r="H1" s="86" t="s">
        <v>48</v>
      </c>
      <c r="I1" s="85" t="s">
        <v>5</v>
      </c>
      <c r="J1" s="87" t="s">
        <v>6</v>
      </c>
      <c r="K1" s="87" t="s">
        <v>35</v>
      </c>
      <c r="L1" s="87" t="s">
        <v>9</v>
      </c>
      <c r="M1" s="87" t="s">
        <v>11</v>
      </c>
      <c r="N1" s="88" t="s">
        <v>21</v>
      </c>
      <c r="O1" s="87" t="s">
        <v>50</v>
      </c>
      <c r="P1" s="87" t="s">
        <v>12</v>
      </c>
      <c r="Q1" s="88" t="s">
        <v>10</v>
      </c>
      <c r="R1" s="87" t="s">
        <v>14</v>
      </c>
      <c r="S1" s="88" t="s">
        <v>15</v>
      </c>
      <c r="T1" s="88" t="s">
        <v>13</v>
      </c>
      <c r="U1" s="88" t="s">
        <v>25</v>
      </c>
      <c r="V1" s="88" t="s">
        <v>63</v>
      </c>
      <c r="W1" s="88" t="s">
        <v>19</v>
      </c>
      <c r="X1" s="88" t="s">
        <v>18</v>
      </c>
      <c r="Y1" s="88" t="s">
        <v>17</v>
      </c>
      <c r="Z1" s="88" t="s">
        <v>240</v>
      </c>
      <c r="AA1" s="87" t="s">
        <v>45</v>
      </c>
      <c r="AB1" s="87" t="s">
        <v>46</v>
      </c>
      <c r="AC1" s="87" t="s">
        <v>51</v>
      </c>
      <c r="AD1" s="89" t="s">
        <v>22</v>
      </c>
      <c r="AE1" s="89" t="s">
        <v>23</v>
      </c>
      <c r="AF1" s="88" t="s">
        <v>24</v>
      </c>
      <c r="AG1" s="84" t="s">
        <v>245</v>
      </c>
      <c r="AH1" s="84"/>
      <c r="AI1" s="90"/>
      <c r="AJ1" s="87"/>
      <c r="AK1" s="90"/>
      <c r="AL1" s="84"/>
      <c r="AM1" s="90"/>
      <c r="AN1" s="87"/>
      <c r="AO1" s="84"/>
      <c r="AP1" s="84"/>
      <c r="AQ1" s="90"/>
      <c r="AR1" s="84"/>
      <c r="AS1" s="84"/>
      <c r="AT1" s="84"/>
      <c r="AU1" s="89"/>
      <c r="AV1" s="90"/>
      <c r="AW1" s="90"/>
      <c r="AX1" s="84"/>
    </row>
    <row r="2" spans="1:33" ht="15">
      <c r="A2" s="92">
        <v>5</v>
      </c>
      <c r="B2" s="92" t="s">
        <v>66</v>
      </c>
      <c r="C2" s="92" t="s">
        <v>94</v>
      </c>
      <c r="D2" s="100" t="s">
        <v>77</v>
      </c>
      <c r="E2" s="92" t="s">
        <v>194</v>
      </c>
      <c r="F2" s="94">
        <v>42036</v>
      </c>
      <c r="G2" s="94">
        <v>42313</v>
      </c>
      <c r="H2" s="94"/>
      <c r="I2" s="95" t="s">
        <v>71</v>
      </c>
      <c r="K2" s="96">
        <v>570</v>
      </c>
      <c r="V2" s="132"/>
      <c r="X2" s="132"/>
      <c r="Y2" s="131"/>
      <c r="Z2" s="132"/>
      <c r="AG2" s="92" t="s">
        <v>248</v>
      </c>
    </row>
    <row r="3" spans="1:33" ht="15">
      <c r="A3" s="92">
        <v>9</v>
      </c>
      <c r="B3" s="92" t="s">
        <v>66</v>
      </c>
      <c r="C3" s="92" t="s">
        <v>94</v>
      </c>
      <c r="D3" s="100" t="s">
        <v>81</v>
      </c>
      <c r="E3" s="92" t="s">
        <v>57</v>
      </c>
      <c r="F3" s="94">
        <v>42068</v>
      </c>
      <c r="G3" s="94">
        <v>42313</v>
      </c>
      <c r="H3" s="94"/>
      <c r="I3" s="95" t="s">
        <v>71</v>
      </c>
      <c r="K3" s="96">
        <v>512</v>
      </c>
      <c r="V3" s="132"/>
      <c r="X3" s="132"/>
      <c r="Y3" s="131"/>
      <c r="Z3" s="132"/>
      <c r="AG3" s="92" t="s">
        <v>248</v>
      </c>
    </row>
    <row r="4" spans="1:32" ht="15">
      <c r="A4" s="92">
        <v>10</v>
      </c>
      <c r="B4" s="92" t="s">
        <v>66</v>
      </c>
      <c r="C4" s="92" t="s">
        <v>94</v>
      </c>
      <c r="D4" s="100" t="s">
        <v>82</v>
      </c>
      <c r="E4" s="92" t="s">
        <v>57</v>
      </c>
      <c r="F4" s="94">
        <v>42109</v>
      </c>
      <c r="G4" s="94">
        <v>42313</v>
      </c>
      <c r="H4" s="94">
        <v>42423</v>
      </c>
      <c r="I4" s="95" t="s">
        <v>71</v>
      </c>
      <c r="J4" s="92">
        <f>(H4-F4)</f>
        <v>314</v>
      </c>
      <c r="K4" s="96">
        <v>486</v>
      </c>
      <c r="P4" s="96">
        <v>900</v>
      </c>
      <c r="Q4" s="97">
        <f>(P4/J4)</f>
        <v>2.8662420382165603</v>
      </c>
      <c r="R4" s="96">
        <f>(P4-K4)</f>
        <v>414</v>
      </c>
      <c r="S4" s="97">
        <f>(R4/(H4-G4))</f>
        <v>3.7636363636363637</v>
      </c>
      <c r="T4" s="97">
        <v>47.5</v>
      </c>
      <c r="U4" s="97">
        <f>(-11.7086+(0.4723*T4)-(0.0239*J4)+(0.0000146*(J4*J4)+(0.0000759*T4*J4)))</f>
        <v>5.792600099999998</v>
      </c>
      <c r="V4" s="132">
        <v>9.97575</v>
      </c>
      <c r="W4" s="97">
        <f>(V4/(P4/100))</f>
        <v>1.1084166666666666</v>
      </c>
      <c r="X4" s="132">
        <v>0.373727</v>
      </c>
      <c r="Y4" s="131">
        <v>3.78477</v>
      </c>
      <c r="Z4" s="132">
        <v>0.442947</v>
      </c>
      <c r="AA4" s="96">
        <v>3</v>
      </c>
      <c r="AB4" s="96">
        <v>8</v>
      </c>
      <c r="AC4" s="96">
        <v>1</v>
      </c>
      <c r="AD4" s="98">
        <v>15</v>
      </c>
      <c r="AE4" s="98">
        <v>12</v>
      </c>
      <c r="AF4" s="97">
        <f>(AD4*AE4)</f>
        <v>180</v>
      </c>
    </row>
    <row r="5" spans="1:32" ht="15" outlineLevel="2">
      <c r="A5" s="92">
        <v>3</v>
      </c>
      <c r="B5" s="92" t="s">
        <v>66</v>
      </c>
      <c r="C5" s="92" t="s">
        <v>94</v>
      </c>
      <c r="D5" s="111" t="s">
        <v>75</v>
      </c>
      <c r="E5" s="92" t="s">
        <v>57</v>
      </c>
      <c r="F5" s="94">
        <v>42060</v>
      </c>
      <c r="G5" s="94">
        <v>42313</v>
      </c>
      <c r="H5" s="94">
        <v>42423</v>
      </c>
      <c r="I5" s="95" t="s">
        <v>71</v>
      </c>
      <c r="J5" s="92">
        <f>(H5-F5)</f>
        <v>363</v>
      </c>
      <c r="K5" s="96">
        <v>648</v>
      </c>
      <c r="P5" s="96">
        <v>1020</v>
      </c>
      <c r="Q5" s="97">
        <f>(P5/J5)</f>
        <v>2.809917355371901</v>
      </c>
      <c r="R5" s="96">
        <f>(P5-K5)</f>
        <v>372</v>
      </c>
      <c r="S5" s="97">
        <f>(R5/(H5-G5))</f>
        <v>3.381818181818182</v>
      </c>
      <c r="T5" s="97">
        <v>49</v>
      </c>
      <c r="U5" s="97">
        <f>(-11.7086+(0.4723*T5)-(0.0239*J5)+(0.0000146*(J5*J5)+(0.0000759*T5*J5)))</f>
        <v>6.0322607</v>
      </c>
      <c r="V5" s="132">
        <v>11.2331</v>
      </c>
      <c r="W5" s="97">
        <f>(V5/(P5/100))</f>
        <v>1.1012843137254904</v>
      </c>
      <c r="X5" s="132">
        <v>0.315798</v>
      </c>
      <c r="Y5" s="131">
        <v>3.44804</v>
      </c>
      <c r="Z5" s="132">
        <v>0.409517</v>
      </c>
      <c r="AA5" s="96">
        <v>3</v>
      </c>
      <c r="AB5" s="96">
        <v>7</v>
      </c>
      <c r="AC5" s="96">
        <v>1</v>
      </c>
      <c r="AD5" s="98">
        <v>16.5</v>
      </c>
      <c r="AE5" s="98">
        <v>13</v>
      </c>
      <c r="AF5" s="97">
        <f>(AD5*AE5)</f>
        <v>214.5</v>
      </c>
    </row>
    <row r="6" spans="1:32" ht="15" outlineLevel="2">
      <c r="A6" s="92">
        <v>6</v>
      </c>
      <c r="B6" s="92" t="s">
        <v>66</v>
      </c>
      <c r="C6" s="92" t="s">
        <v>94</v>
      </c>
      <c r="D6" s="100" t="s">
        <v>78</v>
      </c>
      <c r="E6" s="92" t="s">
        <v>57</v>
      </c>
      <c r="F6" s="94">
        <v>42063</v>
      </c>
      <c r="G6" s="94">
        <v>42313</v>
      </c>
      <c r="H6" s="94">
        <v>42423</v>
      </c>
      <c r="I6" s="95" t="s">
        <v>71</v>
      </c>
      <c r="J6" s="92">
        <f>(H6-F6)</f>
        <v>360</v>
      </c>
      <c r="K6" s="96">
        <v>592</v>
      </c>
      <c r="P6" s="96">
        <v>964</v>
      </c>
      <c r="Q6" s="97">
        <f>(P6/J6)</f>
        <v>2.6777777777777776</v>
      </c>
      <c r="R6" s="96">
        <f>(P6-K6)</f>
        <v>372</v>
      </c>
      <c r="S6" s="97">
        <f>(R6/(H6-G6))</f>
        <v>3.381818181818182</v>
      </c>
      <c r="T6" s="97">
        <v>49.5</v>
      </c>
      <c r="U6" s="97">
        <f>(-11.7086+(0.4723*T6)-(0.0239*J6)+(0.0000146*(J6*J6)+(0.0000759*T6*J6)))</f>
        <v>6.310947999999998</v>
      </c>
      <c r="V6" s="132">
        <v>10.3093</v>
      </c>
      <c r="W6" s="97">
        <f>(V6/(P6/100))</f>
        <v>1.069429460580913</v>
      </c>
      <c r="X6" s="132">
        <v>0.298956</v>
      </c>
      <c r="Y6" s="131">
        <v>3.2618</v>
      </c>
      <c r="Z6" s="132">
        <v>0.371583</v>
      </c>
      <c r="AA6" s="96">
        <v>4</v>
      </c>
      <c r="AB6" s="96">
        <v>7</v>
      </c>
      <c r="AC6" s="96">
        <v>1</v>
      </c>
      <c r="AD6" s="98">
        <v>17</v>
      </c>
      <c r="AE6" s="98">
        <v>12</v>
      </c>
      <c r="AF6" s="97">
        <f>(AD6*AE6)</f>
        <v>204</v>
      </c>
    </row>
    <row r="7" spans="1:33" ht="15" outlineLevel="2">
      <c r="A7" s="92">
        <v>1</v>
      </c>
      <c r="B7" s="92" t="s">
        <v>66</v>
      </c>
      <c r="C7" s="92" t="s">
        <v>94</v>
      </c>
      <c r="D7" s="100" t="s">
        <v>73</v>
      </c>
      <c r="E7" s="92" t="s">
        <v>194</v>
      </c>
      <c r="F7" s="94">
        <v>42064</v>
      </c>
      <c r="G7" s="94">
        <v>42313</v>
      </c>
      <c r="H7" s="94"/>
      <c r="I7" s="95" t="s">
        <v>71</v>
      </c>
      <c r="K7" s="96">
        <v>474</v>
      </c>
      <c r="AG7" s="92" t="s">
        <v>248</v>
      </c>
    </row>
    <row r="8" spans="1:32" ht="15" outlineLevel="2">
      <c r="A8" s="92">
        <v>14</v>
      </c>
      <c r="B8" s="92" t="s">
        <v>66</v>
      </c>
      <c r="C8" s="92" t="s">
        <v>237</v>
      </c>
      <c r="D8" s="100" t="s">
        <v>86</v>
      </c>
      <c r="E8" s="92" t="s">
        <v>67</v>
      </c>
      <c r="F8" s="94">
        <v>42106</v>
      </c>
      <c r="G8" s="94">
        <v>42313</v>
      </c>
      <c r="H8" s="94">
        <v>42423</v>
      </c>
      <c r="I8" s="95" t="s">
        <v>96</v>
      </c>
      <c r="J8" s="92">
        <f aca="true" t="shared" si="0" ref="J8:J13">(H8-F8)</f>
        <v>317</v>
      </c>
      <c r="K8" s="96">
        <v>326</v>
      </c>
      <c r="P8" s="96">
        <v>720</v>
      </c>
      <c r="Q8" s="97">
        <f aca="true" t="shared" si="1" ref="Q8:Q13">(P8/J8)</f>
        <v>2.271293375394322</v>
      </c>
      <c r="R8" s="96">
        <f aca="true" t="shared" si="2" ref="R8:R16">(P8-K8)</f>
        <v>394</v>
      </c>
      <c r="S8" s="97">
        <f aca="true" t="shared" si="3" ref="S8:S16">(R8/(H8-G8))</f>
        <v>3.581818181818182</v>
      </c>
      <c r="T8" s="97">
        <v>45</v>
      </c>
      <c r="U8" s="97">
        <f aca="true" t="shared" si="4" ref="U8:U13">(-11.7086+(0.4723*T8)-(0.0239*J8)+(0.0000146*(J8*J8)+(0.0000759*T8*J8)))</f>
        <v>4.518452899999998</v>
      </c>
      <c r="V8" s="132">
        <v>7.84444</v>
      </c>
      <c r="W8" s="97">
        <f aca="true" t="shared" si="5" ref="W8:W16">(V8/(P8/100))</f>
        <v>1.0895055555555555</v>
      </c>
      <c r="X8" s="132">
        <v>0.189583</v>
      </c>
      <c r="Y8" s="131">
        <v>3.16071</v>
      </c>
      <c r="Z8" s="132">
        <v>0.252343</v>
      </c>
      <c r="AA8" s="96">
        <v>2</v>
      </c>
      <c r="AB8" s="96">
        <v>6</v>
      </c>
      <c r="AC8" s="96">
        <v>2</v>
      </c>
      <c r="AD8" s="98">
        <v>14</v>
      </c>
      <c r="AE8" s="98">
        <v>11.5</v>
      </c>
      <c r="AF8" s="97">
        <f>(AD8*AE8)</f>
        <v>161</v>
      </c>
    </row>
    <row r="9" spans="1:33" ht="15" outlineLevel="2">
      <c r="A9" s="92">
        <v>15</v>
      </c>
      <c r="B9" s="92" t="s">
        <v>66</v>
      </c>
      <c r="C9" s="92" t="s">
        <v>237</v>
      </c>
      <c r="D9" s="100" t="s">
        <v>87</v>
      </c>
      <c r="E9" s="92" t="s">
        <v>57</v>
      </c>
      <c r="F9" s="94">
        <v>42124</v>
      </c>
      <c r="G9" s="94">
        <v>42313</v>
      </c>
      <c r="H9" s="94">
        <v>42423</v>
      </c>
      <c r="I9" s="95" t="s">
        <v>96</v>
      </c>
      <c r="J9" s="92">
        <f t="shared" si="0"/>
        <v>299</v>
      </c>
      <c r="K9" s="96">
        <v>240</v>
      </c>
      <c r="P9" s="96">
        <v>480</v>
      </c>
      <c r="Q9" s="97">
        <f t="shared" si="1"/>
        <v>1.605351170568562</v>
      </c>
      <c r="R9" s="96">
        <f t="shared" si="2"/>
        <v>240</v>
      </c>
      <c r="S9" s="97">
        <f t="shared" si="3"/>
        <v>2.1818181818181817</v>
      </c>
      <c r="T9" s="97">
        <v>42</v>
      </c>
      <c r="U9" s="97">
        <f t="shared" si="4"/>
        <v>3.2403067999999995</v>
      </c>
      <c r="V9" s="132">
        <v>5.82405</v>
      </c>
      <c r="W9" s="97">
        <f t="shared" si="5"/>
        <v>1.21334375</v>
      </c>
      <c r="X9" s="132">
        <v>0.0821844</v>
      </c>
      <c r="Y9" s="131">
        <v>3.1692</v>
      </c>
      <c r="Z9" s="132">
        <v>0.091665</v>
      </c>
      <c r="AB9" s="96">
        <v>6</v>
      </c>
      <c r="AC9" s="96">
        <v>1</v>
      </c>
      <c r="AG9" s="92" t="s">
        <v>249</v>
      </c>
    </row>
    <row r="10" spans="1:32" ht="15" outlineLevel="2">
      <c r="A10" s="92">
        <v>7</v>
      </c>
      <c r="B10" s="92" t="s">
        <v>66</v>
      </c>
      <c r="C10" s="92" t="s">
        <v>59</v>
      </c>
      <c r="D10" s="100" t="s">
        <v>79</v>
      </c>
      <c r="E10" s="92" t="s">
        <v>57</v>
      </c>
      <c r="F10" s="94">
        <v>42010</v>
      </c>
      <c r="G10" s="94">
        <v>42313</v>
      </c>
      <c r="H10" s="94">
        <v>42423</v>
      </c>
      <c r="I10" s="95" t="s">
        <v>72</v>
      </c>
      <c r="J10" s="92">
        <f t="shared" si="0"/>
        <v>413</v>
      </c>
      <c r="K10" s="96">
        <v>460</v>
      </c>
      <c r="P10" s="96">
        <v>922</v>
      </c>
      <c r="Q10" s="97">
        <f t="shared" si="1"/>
        <v>2.232445520581114</v>
      </c>
      <c r="R10" s="96">
        <f t="shared" si="2"/>
        <v>462</v>
      </c>
      <c r="S10" s="97">
        <f t="shared" si="3"/>
        <v>4.2</v>
      </c>
      <c r="T10" s="97">
        <v>49</v>
      </c>
      <c r="U10" s="97">
        <f t="shared" si="4"/>
        <v>5.5896957</v>
      </c>
      <c r="V10" s="132">
        <v>10.5319</v>
      </c>
      <c r="W10" s="97">
        <f t="shared" si="5"/>
        <v>1.142288503253796</v>
      </c>
      <c r="X10" s="132">
        <v>0.143461</v>
      </c>
      <c r="Y10" s="131">
        <v>3.77411</v>
      </c>
      <c r="Z10" s="132">
        <v>0.248768</v>
      </c>
      <c r="AA10" s="96">
        <v>4</v>
      </c>
      <c r="AB10" s="96">
        <v>7</v>
      </c>
      <c r="AC10" s="96">
        <v>1</v>
      </c>
      <c r="AD10" s="98">
        <v>16</v>
      </c>
      <c r="AE10" s="98">
        <v>13</v>
      </c>
      <c r="AF10" s="97">
        <f aca="true" t="shared" si="6" ref="AF10:AF16">(AD10*AE10)</f>
        <v>208</v>
      </c>
    </row>
    <row r="11" spans="1:32" ht="15" outlineLevel="2">
      <c r="A11" s="92">
        <v>4</v>
      </c>
      <c r="B11" s="92" t="s">
        <v>66</v>
      </c>
      <c r="C11" s="92" t="s">
        <v>59</v>
      </c>
      <c r="D11" s="100" t="s">
        <v>76</v>
      </c>
      <c r="E11" s="92" t="s">
        <v>57</v>
      </c>
      <c r="F11" s="94">
        <v>42013</v>
      </c>
      <c r="G11" s="94">
        <v>42313</v>
      </c>
      <c r="H11" s="94">
        <v>42423</v>
      </c>
      <c r="I11" s="95" t="s">
        <v>72</v>
      </c>
      <c r="J11" s="92">
        <f t="shared" si="0"/>
        <v>410</v>
      </c>
      <c r="K11" s="96">
        <v>428</v>
      </c>
      <c r="P11" s="96">
        <v>838</v>
      </c>
      <c r="Q11" s="97">
        <f t="shared" si="1"/>
        <v>2.0439024390243903</v>
      </c>
      <c r="R11" s="96">
        <f t="shared" si="2"/>
        <v>410</v>
      </c>
      <c r="S11" s="97">
        <f t="shared" si="3"/>
        <v>3.727272727272727</v>
      </c>
      <c r="T11" s="97">
        <v>49</v>
      </c>
      <c r="U11" s="97">
        <f t="shared" si="4"/>
        <v>5.614191</v>
      </c>
      <c r="V11" s="132">
        <v>8.93863</v>
      </c>
      <c r="W11" s="97">
        <f t="shared" si="5"/>
        <v>1.066662291169451</v>
      </c>
      <c r="X11" s="132">
        <v>0.220775</v>
      </c>
      <c r="Y11" s="131">
        <v>3.47659</v>
      </c>
      <c r="Z11" s="132">
        <v>0.30424</v>
      </c>
      <c r="AA11" s="96">
        <v>4</v>
      </c>
      <c r="AB11" s="96">
        <v>7</v>
      </c>
      <c r="AC11" s="96">
        <v>1</v>
      </c>
      <c r="AD11" s="98">
        <v>16</v>
      </c>
      <c r="AE11" s="98">
        <v>13</v>
      </c>
      <c r="AF11" s="97">
        <f t="shared" si="6"/>
        <v>208</v>
      </c>
    </row>
    <row r="12" spans="1:32" ht="15" outlineLevel="2">
      <c r="A12" s="92">
        <v>8</v>
      </c>
      <c r="B12" s="92" t="s">
        <v>66</v>
      </c>
      <c r="C12" s="92" t="s">
        <v>59</v>
      </c>
      <c r="D12" s="100" t="s">
        <v>80</v>
      </c>
      <c r="E12" s="92" t="s">
        <v>57</v>
      </c>
      <c r="F12" s="94">
        <v>42049</v>
      </c>
      <c r="G12" s="94">
        <v>42313</v>
      </c>
      <c r="H12" s="94">
        <v>42423</v>
      </c>
      <c r="I12" s="95" t="s">
        <v>72</v>
      </c>
      <c r="J12" s="92">
        <f t="shared" si="0"/>
        <v>374</v>
      </c>
      <c r="K12" s="96">
        <v>480</v>
      </c>
      <c r="P12" s="96">
        <v>864</v>
      </c>
      <c r="Q12" s="97">
        <f t="shared" si="1"/>
        <v>2.3101604278074865</v>
      </c>
      <c r="R12" s="96">
        <f t="shared" si="2"/>
        <v>384</v>
      </c>
      <c r="S12" s="97">
        <f t="shared" si="3"/>
        <v>3.4909090909090907</v>
      </c>
      <c r="T12" s="97">
        <v>49.5</v>
      </c>
      <c r="U12" s="97">
        <f t="shared" si="4"/>
        <v>6.178976299999999</v>
      </c>
      <c r="V12" s="132">
        <v>10.5081</v>
      </c>
      <c r="W12" s="97">
        <f t="shared" si="5"/>
        <v>1.2162152777777777</v>
      </c>
      <c r="X12" s="132">
        <v>0.256488</v>
      </c>
      <c r="Y12" s="131">
        <v>3.51696</v>
      </c>
      <c r="Z12" s="132">
        <v>0.217171</v>
      </c>
      <c r="AA12" s="96">
        <v>4</v>
      </c>
      <c r="AB12" s="96">
        <v>7</v>
      </c>
      <c r="AC12" s="96">
        <v>1</v>
      </c>
      <c r="AD12" s="98">
        <v>15.5</v>
      </c>
      <c r="AE12" s="98">
        <v>13</v>
      </c>
      <c r="AF12" s="97">
        <f t="shared" si="6"/>
        <v>201.5</v>
      </c>
    </row>
    <row r="13" spans="1:32" ht="15" outlineLevel="2">
      <c r="A13" s="92">
        <v>2</v>
      </c>
      <c r="B13" s="92" t="s">
        <v>66</v>
      </c>
      <c r="C13" s="92" t="s">
        <v>59</v>
      </c>
      <c r="D13" s="100" t="s">
        <v>74</v>
      </c>
      <c r="E13" s="92" t="s">
        <v>57</v>
      </c>
      <c r="F13" s="94">
        <v>42110</v>
      </c>
      <c r="G13" s="94">
        <v>42313</v>
      </c>
      <c r="H13" s="94">
        <v>42423</v>
      </c>
      <c r="I13" s="95" t="s">
        <v>72</v>
      </c>
      <c r="J13" s="92">
        <f t="shared" si="0"/>
        <v>313</v>
      </c>
      <c r="K13" s="96">
        <v>400</v>
      </c>
      <c r="P13" s="96">
        <v>880</v>
      </c>
      <c r="Q13" s="97">
        <f t="shared" si="1"/>
        <v>2.8115015974440896</v>
      </c>
      <c r="R13" s="96">
        <f t="shared" si="2"/>
        <v>480</v>
      </c>
      <c r="S13" s="97">
        <f t="shared" si="3"/>
        <v>4.363636363636363</v>
      </c>
      <c r="T13" s="97">
        <v>49</v>
      </c>
      <c r="U13" s="97">
        <f t="shared" si="4"/>
        <v>6.547825700000001</v>
      </c>
      <c r="V13" s="132">
        <v>10.3165</v>
      </c>
      <c r="W13" s="97">
        <f t="shared" si="5"/>
        <v>1.1723295454545453</v>
      </c>
      <c r="X13" s="132">
        <v>0.224625</v>
      </c>
      <c r="Y13" s="131">
        <v>3.95044</v>
      </c>
      <c r="Z13" s="132">
        <v>0.318935</v>
      </c>
      <c r="AA13" s="96">
        <v>4</v>
      </c>
      <c r="AB13" s="96">
        <v>7</v>
      </c>
      <c r="AC13" s="96">
        <v>1</v>
      </c>
      <c r="AD13" s="98">
        <v>16</v>
      </c>
      <c r="AE13" s="98">
        <v>12</v>
      </c>
      <c r="AF13" s="97">
        <f t="shared" si="6"/>
        <v>192</v>
      </c>
    </row>
    <row r="14" spans="1:32" ht="15" outlineLevel="2">
      <c r="A14" s="92">
        <v>23</v>
      </c>
      <c r="B14" s="92" t="s">
        <v>66</v>
      </c>
      <c r="C14" s="92" t="s">
        <v>59</v>
      </c>
      <c r="E14" s="92" t="s">
        <v>57</v>
      </c>
      <c r="F14" s="94"/>
      <c r="G14" s="94">
        <v>42354</v>
      </c>
      <c r="H14" s="94">
        <v>42423</v>
      </c>
      <c r="I14" s="95" t="s">
        <v>72</v>
      </c>
      <c r="K14" s="96">
        <v>870</v>
      </c>
      <c r="P14" s="96">
        <v>1100</v>
      </c>
      <c r="R14" s="96">
        <f t="shared" si="2"/>
        <v>230</v>
      </c>
      <c r="S14" s="97">
        <f t="shared" si="3"/>
        <v>3.3333333333333335</v>
      </c>
      <c r="T14" s="97">
        <v>50</v>
      </c>
      <c r="V14" s="97">
        <v>11.19</v>
      </c>
      <c r="W14" s="97">
        <f t="shared" si="5"/>
        <v>1.0172727272727273</v>
      </c>
      <c r="X14" s="132">
        <v>0.253442</v>
      </c>
      <c r="Y14" s="131">
        <v>3.74899</v>
      </c>
      <c r="Z14" s="132">
        <v>0.336484</v>
      </c>
      <c r="AA14" s="96">
        <v>4</v>
      </c>
      <c r="AB14" s="96">
        <v>8</v>
      </c>
      <c r="AC14" s="96">
        <v>1</v>
      </c>
      <c r="AD14" s="98">
        <v>16.5</v>
      </c>
      <c r="AE14" s="98">
        <v>13</v>
      </c>
      <c r="AF14" s="97">
        <f t="shared" si="6"/>
        <v>214.5</v>
      </c>
    </row>
    <row r="15" spans="1:32" ht="15" outlineLevel="2">
      <c r="A15" s="92">
        <v>17</v>
      </c>
      <c r="B15" s="92" t="s">
        <v>66</v>
      </c>
      <c r="C15" s="92" t="s">
        <v>95</v>
      </c>
      <c r="D15" s="100" t="s">
        <v>89</v>
      </c>
      <c r="E15" s="92" t="s">
        <v>62</v>
      </c>
      <c r="F15" s="94">
        <v>42109</v>
      </c>
      <c r="G15" s="94">
        <v>42313</v>
      </c>
      <c r="H15" s="94">
        <v>42423</v>
      </c>
      <c r="I15" s="95" t="s">
        <v>97</v>
      </c>
      <c r="J15" s="92">
        <f>(H15-F15)</f>
        <v>314</v>
      </c>
      <c r="K15" s="96">
        <v>418</v>
      </c>
      <c r="P15" s="96">
        <v>784</v>
      </c>
      <c r="Q15" s="97">
        <f>(P15/J15)</f>
        <v>2.4968152866242037</v>
      </c>
      <c r="R15" s="96">
        <f t="shared" si="2"/>
        <v>366</v>
      </c>
      <c r="S15" s="97">
        <f t="shared" si="3"/>
        <v>3.327272727272727</v>
      </c>
      <c r="T15" s="97">
        <v>53</v>
      </c>
      <c r="U15" s="97">
        <f>(-11.7086+(0.4723*T15)-(0.0239*J15)+(0.0000146*(J15*J15)+(0.0000759*T15*J15)))</f>
        <v>8.521329399999999</v>
      </c>
      <c r="V15" s="132">
        <v>8.29262</v>
      </c>
      <c r="W15" s="97">
        <f t="shared" si="5"/>
        <v>1.057732142857143</v>
      </c>
      <c r="X15" s="132">
        <v>0.165265</v>
      </c>
      <c r="Y15" s="131">
        <v>3.58346</v>
      </c>
      <c r="Z15" s="132">
        <v>0.231568</v>
      </c>
      <c r="AA15" s="96">
        <v>4</v>
      </c>
      <c r="AB15" s="96">
        <v>6</v>
      </c>
      <c r="AC15" s="96">
        <v>2</v>
      </c>
      <c r="AD15" s="98">
        <v>16</v>
      </c>
      <c r="AE15" s="98">
        <v>12</v>
      </c>
      <c r="AF15" s="97">
        <f t="shared" si="6"/>
        <v>192</v>
      </c>
    </row>
    <row r="16" spans="1:32" ht="15" outlineLevel="1">
      <c r="A16" s="92">
        <v>16</v>
      </c>
      <c r="B16" s="92" t="s">
        <v>66</v>
      </c>
      <c r="C16" s="92" t="s">
        <v>95</v>
      </c>
      <c r="D16" s="100" t="s">
        <v>88</v>
      </c>
      <c r="E16" s="92" t="s">
        <v>57</v>
      </c>
      <c r="F16" s="94">
        <v>42026</v>
      </c>
      <c r="G16" s="94">
        <v>42313</v>
      </c>
      <c r="H16" s="94">
        <v>42423</v>
      </c>
      <c r="I16" s="95" t="s">
        <v>97</v>
      </c>
      <c r="J16" s="92">
        <f>(H16-F16)</f>
        <v>397</v>
      </c>
      <c r="K16" s="96">
        <v>504</v>
      </c>
      <c r="P16" s="96">
        <v>894</v>
      </c>
      <c r="Q16" s="97">
        <f>(P16/J16)</f>
        <v>2.251889168765743</v>
      </c>
      <c r="R16" s="96">
        <f t="shared" si="2"/>
        <v>390</v>
      </c>
      <c r="S16" s="97">
        <f t="shared" si="3"/>
        <v>3.5454545454545454</v>
      </c>
      <c r="T16" s="97">
        <v>48</v>
      </c>
      <c r="U16" s="97">
        <f>(-11.7086+(0.4723*T16)-(0.0239*J16)+(0.0000146*(J16*J16)+(0.0000759*T16*J16)))</f>
        <v>5.2209418</v>
      </c>
      <c r="V16" s="132">
        <v>9.71012</v>
      </c>
      <c r="W16" s="97">
        <f t="shared" si="5"/>
        <v>1.0861431767337808</v>
      </c>
      <c r="X16" s="132">
        <v>0.260119</v>
      </c>
      <c r="Y16" s="131">
        <v>3.36537</v>
      </c>
      <c r="Z16" s="132">
        <v>0.374537</v>
      </c>
      <c r="AA16" s="96">
        <v>4</v>
      </c>
      <c r="AB16" s="96">
        <v>8</v>
      </c>
      <c r="AC16" s="96">
        <v>1</v>
      </c>
      <c r="AD16" s="98">
        <v>17</v>
      </c>
      <c r="AE16" s="98">
        <v>13</v>
      </c>
      <c r="AF16" s="97">
        <f t="shared" si="6"/>
        <v>221</v>
      </c>
    </row>
    <row r="17" spans="1:33" ht="15" outlineLevel="2">
      <c r="A17" s="92">
        <v>20</v>
      </c>
      <c r="B17" s="92" t="s">
        <v>66</v>
      </c>
      <c r="C17" s="92" t="s">
        <v>236</v>
      </c>
      <c r="D17" s="100" t="s">
        <v>91</v>
      </c>
      <c r="E17" s="92" t="s">
        <v>100</v>
      </c>
      <c r="F17" s="94">
        <v>41953</v>
      </c>
      <c r="G17" s="94">
        <v>42313</v>
      </c>
      <c r="H17" s="94"/>
      <c r="I17" s="95" t="s">
        <v>98</v>
      </c>
      <c r="K17" s="96">
        <v>642</v>
      </c>
      <c r="V17" s="132"/>
      <c r="X17" s="132"/>
      <c r="Y17" s="131"/>
      <c r="Z17" s="132"/>
      <c r="AG17" s="92" t="s">
        <v>248</v>
      </c>
    </row>
    <row r="18" spans="1:33" ht="15" outlineLevel="2">
      <c r="A18" s="92">
        <v>18</v>
      </c>
      <c r="B18" s="92" t="s">
        <v>66</v>
      </c>
      <c r="C18" s="92" t="s">
        <v>236</v>
      </c>
      <c r="D18" s="116" t="s">
        <v>90</v>
      </c>
      <c r="E18" s="92" t="s">
        <v>102</v>
      </c>
      <c r="F18" s="94">
        <v>41883</v>
      </c>
      <c r="G18" s="94">
        <v>42313</v>
      </c>
      <c r="H18" s="94"/>
      <c r="I18" s="95" t="s">
        <v>98</v>
      </c>
      <c r="K18" s="96">
        <v>494</v>
      </c>
      <c r="V18" s="132"/>
      <c r="X18" s="132"/>
      <c r="Y18" s="131"/>
      <c r="Z18" s="132"/>
      <c r="AG18" s="92" t="s">
        <v>248</v>
      </c>
    </row>
    <row r="19" spans="1:33" ht="15" outlineLevel="2">
      <c r="A19" s="92">
        <v>19</v>
      </c>
      <c r="B19" s="92" t="s">
        <v>66</v>
      </c>
      <c r="C19" s="92" t="s">
        <v>236</v>
      </c>
      <c r="D19" s="111" t="s">
        <v>101</v>
      </c>
      <c r="E19" s="92" t="s">
        <v>102</v>
      </c>
      <c r="F19" s="94">
        <v>41882</v>
      </c>
      <c r="G19" s="94">
        <v>42313</v>
      </c>
      <c r="H19" s="94"/>
      <c r="I19" s="95" t="s">
        <v>98</v>
      </c>
      <c r="K19" s="96">
        <v>660</v>
      </c>
      <c r="V19" s="132"/>
      <c r="X19" s="132"/>
      <c r="Y19" s="131"/>
      <c r="Z19" s="132"/>
      <c r="AG19" s="92" t="s">
        <v>248</v>
      </c>
    </row>
    <row r="20" spans="1:33" ht="15" outlineLevel="1">
      <c r="A20" s="92">
        <v>21</v>
      </c>
      <c r="B20" s="92" t="s">
        <v>66</v>
      </c>
      <c r="C20" s="92" t="s">
        <v>236</v>
      </c>
      <c r="D20" s="100" t="s">
        <v>92</v>
      </c>
      <c r="E20" s="92" t="s">
        <v>102</v>
      </c>
      <c r="F20" s="94">
        <v>41916</v>
      </c>
      <c r="G20" s="94">
        <v>42313</v>
      </c>
      <c r="H20" s="94"/>
      <c r="I20" s="95" t="s">
        <v>98</v>
      </c>
      <c r="K20" s="96">
        <v>632</v>
      </c>
      <c r="V20" s="132"/>
      <c r="X20" s="132"/>
      <c r="Y20" s="131"/>
      <c r="Z20" s="132"/>
      <c r="AG20" s="92" t="s">
        <v>248</v>
      </c>
    </row>
    <row r="21" spans="1:33" ht="15" outlineLevel="2">
      <c r="A21" s="92">
        <v>22</v>
      </c>
      <c r="B21" s="92" t="s">
        <v>66</v>
      </c>
      <c r="C21" s="92" t="s">
        <v>236</v>
      </c>
      <c r="D21" s="111" t="s">
        <v>93</v>
      </c>
      <c r="E21" s="92" t="s">
        <v>100</v>
      </c>
      <c r="F21" s="94">
        <v>42009</v>
      </c>
      <c r="G21" s="94">
        <v>42313</v>
      </c>
      <c r="H21" s="94">
        <v>42423</v>
      </c>
      <c r="I21" s="95" t="s">
        <v>98</v>
      </c>
      <c r="J21" s="92">
        <f>(H21-F21)</f>
        <v>414</v>
      </c>
      <c r="K21" s="96">
        <v>590</v>
      </c>
      <c r="V21" s="132"/>
      <c r="AG21" s="92" t="s">
        <v>248</v>
      </c>
    </row>
    <row r="22" spans="1:33" ht="15" outlineLevel="2">
      <c r="A22" s="92">
        <v>12</v>
      </c>
      <c r="B22" s="92" t="s">
        <v>66</v>
      </c>
      <c r="C22" s="92" t="s">
        <v>219</v>
      </c>
      <c r="D22" s="100" t="s">
        <v>84</v>
      </c>
      <c r="E22" s="92" t="s">
        <v>60</v>
      </c>
      <c r="F22" s="94">
        <v>42017</v>
      </c>
      <c r="G22" s="94">
        <v>42313</v>
      </c>
      <c r="H22" s="94"/>
      <c r="I22" s="95" t="s">
        <v>99</v>
      </c>
      <c r="K22" s="96">
        <v>610</v>
      </c>
      <c r="V22" s="132"/>
      <c r="X22" s="132"/>
      <c r="Y22" s="131"/>
      <c r="Z22" s="132"/>
      <c r="AG22" s="92" t="s">
        <v>248</v>
      </c>
    </row>
    <row r="23" spans="1:33" ht="15" outlineLevel="2">
      <c r="A23" s="92">
        <v>11</v>
      </c>
      <c r="B23" s="92" t="s">
        <v>66</v>
      </c>
      <c r="C23" s="92" t="s">
        <v>219</v>
      </c>
      <c r="D23" s="100" t="s">
        <v>83</v>
      </c>
      <c r="E23" s="92" t="s">
        <v>60</v>
      </c>
      <c r="F23" s="94">
        <v>42036</v>
      </c>
      <c r="G23" s="94">
        <v>42313</v>
      </c>
      <c r="H23" s="94"/>
      <c r="I23" s="95" t="s">
        <v>99</v>
      </c>
      <c r="K23" s="96">
        <v>606</v>
      </c>
      <c r="V23" s="132"/>
      <c r="X23" s="132"/>
      <c r="Y23" s="131"/>
      <c r="Z23" s="132"/>
      <c r="AG23" s="92" t="s">
        <v>248</v>
      </c>
    </row>
    <row r="24" spans="1:33" ht="15" outlineLevel="2">
      <c r="A24" s="92">
        <v>13</v>
      </c>
      <c r="B24" s="92" t="s">
        <v>66</v>
      </c>
      <c r="C24" s="92" t="s">
        <v>219</v>
      </c>
      <c r="D24" s="100" t="s">
        <v>85</v>
      </c>
      <c r="E24" s="92" t="s">
        <v>60</v>
      </c>
      <c r="F24" s="94">
        <v>42092</v>
      </c>
      <c r="G24" s="94">
        <v>42313</v>
      </c>
      <c r="H24" s="94"/>
      <c r="I24" s="95" t="s">
        <v>99</v>
      </c>
      <c r="K24" s="96">
        <v>534</v>
      </c>
      <c r="V24" s="132"/>
      <c r="X24" s="132"/>
      <c r="Y24" s="131"/>
      <c r="Z24" s="132"/>
      <c r="AG24" s="92" t="s">
        <v>248</v>
      </c>
    </row>
    <row r="25" spans="6:8" ht="15" outlineLevel="2">
      <c r="F25" s="94"/>
      <c r="G25" s="94"/>
      <c r="H25" s="94"/>
    </row>
    <row r="26" spans="6:8" ht="15" outlineLevel="2">
      <c r="F26" s="94"/>
      <c r="G26" s="94"/>
      <c r="H26" s="94"/>
    </row>
    <row r="27" spans="6:8" ht="15" outlineLevel="1">
      <c r="F27" s="94"/>
      <c r="G27" s="94"/>
      <c r="H27" s="94"/>
    </row>
    <row r="28" spans="6:8" ht="15">
      <c r="F28" s="94"/>
      <c r="G28" s="94"/>
      <c r="H28" s="94"/>
    </row>
    <row r="29" spans="6:8" ht="15">
      <c r="F29" s="94"/>
      <c r="G29" s="94"/>
      <c r="H29" s="94"/>
    </row>
    <row r="30" spans="6:8" ht="15">
      <c r="F30" s="94"/>
      <c r="G30" s="94"/>
      <c r="H30" s="94"/>
    </row>
    <row r="31" spans="6:8" ht="15">
      <c r="F31" s="94"/>
      <c r="G31" s="94"/>
      <c r="H31" s="94"/>
    </row>
    <row r="32" spans="6:8" ht="15">
      <c r="F32" s="94"/>
      <c r="G32" s="94"/>
      <c r="H32" s="94"/>
    </row>
    <row r="33" spans="6:8" ht="15">
      <c r="F33" s="94"/>
      <c r="G33" s="94"/>
      <c r="H33" s="94"/>
    </row>
    <row r="34" spans="6:8" ht="15">
      <c r="F34" s="94"/>
      <c r="G34" s="94"/>
      <c r="H34" s="94"/>
    </row>
    <row r="35" spans="6:8" ht="15">
      <c r="F35" s="94"/>
      <c r="G35" s="94"/>
      <c r="H35" s="94"/>
    </row>
    <row r="36" spans="6:8" ht="15">
      <c r="F36" s="94"/>
      <c r="G36" s="94"/>
      <c r="H36" s="94"/>
    </row>
    <row r="37" spans="6:8" ht="15">
      <c r="F37" s="94"/>
      <c r="G37" s="94"/>
      <c r="H37" s="94"/>
    </row>
    <row r="38" spans="6:8" ht="15">
      <c r="F38" s="94"/>
      <c r="G38" s="94"/>
      <c r="H38" s="94"/>
    </row>
    <row r="39" spans="6:8" ht="15">
      <c r="F39" s="94"/>
      <c r="G39" s="94"/>
      <c r="H39" s="94"/>
    </row>
    <row r="40" spans="6:8" ht="15">
      <c r="F40" s="94"/>
      <c r="G40" s="94"/>
      <c r="H40" s="94"/>
    </row>
    <row r="41" spans="6:8" ht="15">
      <c r="F41" s="94"/>
      <c r="G41" s="94"/>
      <c r="H41" s="94"/>
    </row>
    <row r="42" spans="6:8" ht="15">
      <c r="F42" s="94"/>
      <c r="G42" s="94"/>
      <c r="H42" s="94"/>
    </row>
    <row r="43" spans="6:8" ht="15">
      <c r="F43" s="94"/>
      <c r="G43" s="94"/>
      <c r="H43" s="94"/>
    </row>
    <row r="44" spans="6:8" ht="15">
      <c r="F44" s="94"/>
      <c r="G44" s="94"/>
      <c r="H44" s="94"/>
    </row>
    <row r="45" spans="6:8" ht="15">
      <c r="F45" s="94"/>
      <c r="G45" s="94"/>
      <c r="H45" s="94"/>
    </row>
    <row r="46" spans="6:8" ht="15">
      <c r="F46" s="94"/>
      <c r="G46" s="94"/>
      <c r="H46" s="94"/>
    </row>
    <row r="47" spans="6:8" ht="15">
      <c r="F47" s="94"/>
      <c r="G47" s="94"/>
      <c r="H47" s="94"/>
    </row>
    <row r="48" spans="6:8" ht="15">
      <c r="F48" s="94"/>
      <c r="G48" s="94"/>
      <c r="H48" s="94"/>
    </row>
    <row r="49" spans="6:8" ht="15">
      <c r="F49" s="94"/>
      <c r="G49" s="94"/>
      <c r="H49" s="94"/>
    </row>
    <row r="50" spans="6:8" ht="15">
      <c r="F50" s="94"/>
      <c r="G50" s="94"/>
      <c r="H50" s="94"/>
    </row>
    <row r="51" spans="6:8" ht="15">
      <c r="F51" s="94"/>
      <c r="G51" s="94"/>
      <c r="H51" s="94"/>
    </row>
    <row r="52" spans="6:8" ht="15">
      <c r="F52" s="94"/>
      <c r="G52" s="94"/>
      <c r="H52" s="94"/>
    </row>
    <row r="53" spans="6:8" ht="15">
      <c r="F53" s="94"/>
      <c r="G53" s="94"/>
      <c r="H53" s="94"/>
    </row>
    <row r="54" spans="6:8" ht="15">
      <c r="F54" s="94"/>
      <c r="G54" s="94"/>
      <c r="H54" s="94"/>
    </row>
    <row r="55" spans="6:8" ht="15">
      <c r="F55" s="94"/>
      <c r="G55" s="94"/>
      <c r="H55" s="94"/>
    </row>
    <row r="56" spans="6:8" ht="15">
      <c r="F56" s="94"/>
      <c r="G56" s="94"/>
      <c r="H56" s="94"/>
    </row>
    <row r="57" spans="6:8" ht="15">
      <c r="F57" s="94"/>
      <c r="G57" s="94"/>
      <c r="H57" s="94"/>
    </row>
    <row r="58" spans="6:8" ht="15">
      <c r="F58" s="94"/>
      <c r="G58" s="94"/>
      <c r="H58" s="94"/>
    </row>
    <row r="59" spans="6:8" ht="15">
      <c r="F59" s="94"/>
      <c r="G59" s="94"/>
      <c r="H59" s="94"/>
    </row>
    <row r="60" spans="6:8" ht="15">
      <c r="F60" s="94"/>
      <c r="G60" s="94"/>
      <c r="H60" s="94"/>
    </row>
    <row r="61" spans="6:8" ht="15">
      <c r="F61" s="94"/>
      <c r="G61" s="94"/>
      <c r="H61" s="94"/>
    </row>
    <row r="62" spans="6:8" ht="15">
      <c r="F62" s="94"/>
      <c r="G62" s="94"/>
      <c r="H62" s="94"/>
    </row>
    <row r="63" spans="6:8" ht="15">
      <c r="F63" s="94"/>
      <c r="G63" s="94"/>
      <c r="H63" s="94"/>
    </row>
    <row r="64" spans="6:8" ht="15">
      <c r="F64" s="94"/>
      <c r="G64" s="94"/>
      <c r="H64" s="94"/>
    </row>
    <row r="65" spans="6:8" ht="15">
      <c r="F65" s="94"/>
      <c r="G65" s="94"/>
      <c r="H65" s="94"/>
    </row>
    <row r="66" spans="6:8" ht="15">
      <c r="F66" s="94"/>
      <c r="G66" s="94"/>
      <c r="H66" s="94"/>
    </row>
    <row r="67" spans="6:8" ht="15">
      <c r="F67" s="94"/>
      <c r="G67" s="94"/>
      <c r="H67" s="94"/>
    </row>
    <row r="68" spans="6:8" ht="15">
      <c r="F68" s="94"/>
      <c r="G68" s="94"/>
      <c r="H68" s="94"/>
    </row>
    <row r="69" spans="6:8" ht="15">
      <c r="F69" s="94"/>
      <c r="G69" s="94"/>
      <c r="H69" s="94"/>
    </row>
    <row r="70" spans="6:8" ht="15">
      <c r="F70" s="94"/>
      <c r="G70" s="94"/>
      <c r="H70" s="94"/>
    </row>
    <row r="71" spans="6:8" ht="15">
      <c r="F71" s="94"/>
      <c r="G71" s="94"/>
      <c r="H71" s="94"/>
    </row>
    <row r="72" spans="6:8" ht="15">
      <c r="F72" s="94"/>
      <c r="G72" s="94"/>
      <c r="H72" s="94"/>
    </row>
    <row r="73" spans="6:8" ht="15">
      <c r="F73" s="94"/>
      <c r="G73" s="94"/>
      <c r="H73" s="94"/>
    </row>
    <row r="74" spans="6:8" ht="15">
      <c r="F74" s="94"/>
      <c r="G74" s="94"/>
      <c r="H74" s="94"/>
    </row>
    <row r="75" spans="6:8" ht="15">
      <c r="F75" s="94"/>
      <c r="G75" s="94"/>
      <c r="H75" s="94"/>
    </row>
    <row r="76" spans="6:8" ht="15">
      <c r="F76" s="94"/>
      <c r="G76" s="94"/>
      <c r="H76" s="94"/>
    </row>
    <row r="77" spans="6:8" ht="15">
      <c r="F77" s="94"/>
      <c r="G77" s="94"/>
      <c r="H77" s="94"/>
    </row>
    <row r="78" spans="6:8" ht="15">
      <c r="F78" s="94"/>
      <c r="G78" s="94"/>
      <c r="H78" s="94"/>
    </row>
    <row r="79" spans="6:8" ht="15">
      <c r="F79" s="94"/>
      <c r="G79" s="94"/>
      <c r="H79" s="94"/>
    </row>
    <row r="80" spans="6:8" ht="15">
      <c r="F80" s="94"/>
      <c r="G80" s="94"/>
      <c r="H80" s="94"/>
    </row>
    <row r="81" spans="6:8" ht="15">
      <c r="F81" s="94"/>
      <c r="G81" s="94"/>
      <c r="H81" s="94"/>
    </row>
    <row r="82" spans="6:8" ht="15">
      <c r="F82" s="94"/>
      <c r="G82" s="94"/>
      <c r="H82" s="94"/>
    </row>
    <row r="83" spans="6:8" ht="15">
      <c r="F83" s="94"/>
      <c r="G83" s="94"/>
      <c r="H83" s="94"/>
    </row>
    <row r="84" spans="6:8" ht="15">
      <c r="F84" s="94"/>
      <c r="G84" s="94"/>
      <c r="H84" s="94"/>
    </row>
    <row r="85" spans="6:8" ht="15">
      <c r="F85" s="94"/>
      <c r="G85" s="94"/>
      <c r="H85" s="94"/>
    </row>
    <row r="86" spans="6:8" ht="15">
      <c r="F86" s="94"/>
      <c r="G86" s="94"/>
      <c r="H86" s="94"/>
    </row>
    <row r="87" spans="6:8" ht="15">
      <c r="F87" s="94"/>
      <c r="G87" s="94"/>
      <c r="H87" s="94"/>
    </row>
    <row r="88" spans="6:8" ht="15">
      <c r="F88" s="94"/>
      <c r="G88" s="94"/>
      <c r="H88" s="94"/>
    </row>
    <row r="89" spans="6:8" ht="15">
      <c r="F89" s="94"/>
      <c r="G89" s="94"/>
      <c r="H89" s="94"/>
    </row>
    <row r="90" spans="6:8" ht="15">
      <c r="F90" s="94"/>
      <c r="G90" s="94"/>
      <c r="H90" s="94"/>
    </row>
    <row r="91" spans="6:8" ht="15">
      <c r="F91" s="94"/>
      <c r="G91" s="94"/>
      <c r="H91" s="94"/>
    </row>
    <row r="92" spans="6:8" ht="15">
      <c r="F92" s="94"/>
      <c r="G92" s="94"/>
      <c r="H92" s="94"/>
    </row>
    <row r="93" spans="6:8" ht="15">
      <c r="F93" s="94"/>
      <c r="G93" s="94"/>
      <c r="H93" s="94"/>
    </row>
    <row r="94" spans="6:8" ht="15">
      <c r="F94" s="94"/>
      <c r="G94" s="94"/>
      <c r="H94" s="94"/>
    </row>
    <row r="95" spans="6:8" ht="15">
      <c r="F95" s="94"/>
      <c r="G95" s="94"/>
      <c r="H95" s="94"/>
    </row>
    <row r="96" spans="6:8" ht="15">
      <c r="F96" s="94"/>
      <c r="G96" s="94"/>
      <c r="H96" s="94"/>
    </row>
    <row r="97" spans="6:8" ht="15">
      <c r="F97" s="94"/>
      <c r="G97" s="94"/>
      <c r="H97" s="94"/>
    </row>
    <row r="98" spans="6:8" ht="15">
      <c r="F98" s="94"/>
      <c r="G98" s="94"/>
      <c r="H98" s="94"/>
    </row>
    <row r="99" spans="6:8" ht="15">
      <c r="F99" s="94"/>
      <c r="G99" s="94"/>
      <c r="H99" s="94"/>
    </row>
    <row r="100" spans="6:8" ht="15">
      <c r="F100" s="94"/>
      <c r="G100" s="94"/>
      <c r="H100" s="94"/>
    </row>
    <row r="101" spans="6:8" ht="15">
      <c r="F101" s="94"/>
      <c r="G101" s="94"/>
      <c r="H101" s="94"/>
    </row>
    <row r="102" spans="6:8" ht="15">
      <c r="F102" s="94"/>
      <c r="G102" s="94"/>
      <c r="H102" s="94"/>
    </row>
    <row r="103" spans="6:8" ht="15">
      <c r="F103" s="94"/>
      <c r="G103" s="94"/>
      <c r="H103" s="94"/>
    </row>
    <row r="104" spans="6:8" ht="15">
      <c r="F104" s="94"/>
      <c r="G104" s="94"/>
      <c r="H104" s="94"/>
    </row>
    <row r="105" spans="6:8" ht="15">
      <c r="F105" s="94"/>
      <c r="G105" s="94"/>
      <c r="H105" s="94"/>
    </row>
    <row r="106" spans="6:8" ht="15">
      <c r="F106" s="94"/>
      <c r="G106" s="94"/>
      <c r="H106" s="94"/>
    </row>
    <row r="107" spans="6:8" ht="15">
      <c r="F107" s="94"/>
      <c r="G107" s="94"/>
      <c r="H107" s="94"/>
    </row>
    <row r="108" ht="15">
      <c r="F108" s="94"/>
    </row>
  </sheetData>
  <sheetProtection/>
  <printOptions gridLines="1"/>
  <pageMargins left="0.5" right="0.5" top="1" bottom="1" header="0.5" footer="0.5"/>
  <pageSetup horizontalDpi="600" verticalDpi="600" orientation="landscape" scale="95" r:id="rId1"/>
  <headerFooter alignWithMargins="0">
    <oddHeader>&amp;C20015-16 RGV Beef Improvement Association 
Heifer Development Program Results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X73"/>
  <sheetViews>
    <sheetView zoomScalePageLayoutView="0" workbookViewId="0" topLeftCell="A1">
      <selection activeCell="A1" sqref="A1:IV16384"/>
    </sheetView>
  </sheetViews>
  <sheetFormatPr defaultColWidth="9.140625" defaultRowHeight="12.75" outlineLevelRow="2"/>
  <cols>
    <col min="1" max="1" width="8.8515625" style="5" bestFit="1" customWidth="1"/>
    <col min="4" max="4" width="32.140625" style="0" customWidth="1"/>
    <col min="5" max="5" width="9.140625" style="22" customWidth="1"/>
    <col min="6" max="6" width="23.7109375" style="0" customWidth="1"/>
    <col min="7" max="9" width="10.00390625" style="9" customWidth="1"/>
    <col min="10" max="10" width="9.140625" style="6" customWidth="1"/>
    <col min="11" max="11" width="4.421875" style="1" customWidth="1"/>
    <col min="12" max="12" width="9.140625" style="1" customWidth="1"/>
    <col min="13" max="13" width="7.8515625" style="7" customWidth="1"/>
    <col min="14" max="14" width="8.57421875" style="1" customWidth="1"/>
    <col min="15" max="15" width="8.421875" style="1" customWidth="1"/>
    <col min="16" max="16" width="9.421875" style="7" customWidth="1"/>
    <col min="17" max="17" width="9.421875" style="1" hidden="1" customWidth="1"/>
    <col min="18" max="19" width="7.421875" style="1" hidden="1" customWidth="1"/>
    <col min="20" max="20" width="7.421875" style="2" hidden="1" customWidth="1"/>
    <col min="21" max="21" width="7.421875" style="1" hidden="1" customWidth="1"/>
    <col min="22" max="22" width="9.140625" style="1" customWidth="1"/>
    <col min="23" max="24" width="9.00390625" style="1" customWidth="1"/>
    <col min="25" max="25" width="9.140625" style="2" customWidth="1"/>
    <col min="26" max="26" width="6.421875" style="1" customWidth="1"/>
    <col min="27" max="27" width="6.28125" style="2" customWidth="1"/>
    <col min="28" max="28" width="6.8515625" style="2" customWidth="1"/>
    <col min="29" max="29" width="6.8515625" style="3" customWidth="1"/>
    <col min="30" max="30" width="7.28125" style="3" customWidth="1"/>
    <col min="31" max="31" width="9.7109375" style="2" customWidth="1"/>
    <col min="32" max="32" width="7.28125" style="2" customWidth="1"/>
    <col min="33" max="33" width="6.8515625" style="2" customWidth="1"/>
    <col min="34" max="34" width="6.421875" style="3" customWidth="1"/>
    <col min="35" max="36" width="7.421875" style="1" customWidth="1"/>
    <col min="37" max="37" width="7.28125" style="3" customWidth="1"/>
    <col min="38" max="38" width="7.421875" style="3" customWidth="1"/>
    <col min="39" max="39" width="10.00390625" style="2" customWidth="1"/>
    <col min="40" max="40" width="9.140625" style="19" customWidth="1"/>
    <col min="41" max="41" width="9.8515625" style="19" customWidth="1"/>
    <col min="42" max="42" width="10.8515625" style="19" customWidth="1"/>
    <col min="43" max="43" width="9.140625" style="19" customWidth="1"/>
    <col min="44" max="44" width="7.421875" style="19" customWidth="1"/>
    <col min="45" max="45" width="9.140625" style="19" customWidth="1"/>
    <col min="46" max="46" width="30.00390625" style="18" customWidth="1"/>
    <col min="47" max="47" width="9.57421875" style="0" customWidth="1"/>
    <col min="48" max="48" width="10.57421875" style="0" customWidth="1"/>
    <col min="49" max="49" width="9.57421875" style="1" customWidth="1"/>
    <col min="50" max="50" width="9.57421875" style="0" customWidth="1"/>
    <col min="51" max="51" width="10.421875" style="0" customWidth="1"/>
    <col min="52" max="52" width="13.28125" style="0" customWidth="1"/>
    <col min="53" max="53" width="10.7109375" style="4" customWidth="1"/>
    <col min="54" max="54" width="9.140625" style="1" customWidth="1"/>
    <col min="55" max="55" width="9.140625" style="4" customWidth="1"/>
    <col min="56" max="56" width="10.140625" style="4" customWidth="1"/>
    <col min="57" max="58" width="9.140625" style="1" customWidth="1"/>
    <col min="59" max="61" width="11.00390625" style="0" customWidth="1"/>
    <col min="62" max="62" width="11.140625" style="4" customWidth="1"/>
    <col min="63" max="63" width="10.57421875" style="1" customWidth="1"/>
    <col min="64" max="65" width="10.57421875" style="4" customWidth="1"/>
    <col min="66" max="66" width="10.8515625" style="0" customWidth="1"/>
    <col min="67" max="67" width="11.140625" style="0" customWidth="1"/>
    <col min="68" max="68" width="10.7109375" style="0" customWidth="1"/>
    <col min="70" max="70" width="11.57421875" style="4" customWidth="1"/>
    <col min="71" max="71" width="10.8515625" style="0" customWidth="1"/>
    <col min="72" max="72" width="10.00390625" style="0" customWidth="1"/>
    <col min="73" max="73" width="10.7109375" style="0" customWidth="1"/>
    <col min="74" max="74" width="9.140625" style="3" customWidth="1"/>
    <col min="75" max="76" width="9.140625" style="4" customWidth="1"/>
  </cols>
  <sheetData>
    <row r="1" spans="5:76" s="23" customFormat="1" ht="24.75" customHeight="1">
      <c r="E1" s="30"/>
      <c r="G1" s="24"/>
      <c r="H1" s="24"/>
      <c r="I1" s="24"/>
      <c r="J1" s="24"/>
      <c r="K1" s="30"/>
      <c r="L1" s="25"/>
      <c r="M1" s="25"/>
      <c r="N1" s="25"/>
      <c r="O1" s="25"/>
      <c r="P1" s="25"/>
      <c r="Q1" s="25"/>
      <c r="R1" s="25"/>
      <c r="S1" s="25"/>
      <c r="T1" s="26"/>
      <c r="U1" s="25"/>
      <c r="V1" s="25"/>
      <c r="W1" s="25"/>
      <c r="X1" s="25"/>
      <c r="Y1" s="26"/>
      <c r="Z1" s="25"/>
      <c r="AA1" s="26"/>
      <c r="AB1" s="26"/>
      <c r="AC1" s="27"/>
      <c r="AD1" s="27"/>
      <c r="AE1" s="26"/>
      <c r="AF1" s="26"/>
      <c r="AG1" s="26"/>
      <c r="AH1" s="27"/>
      <c r="AI1" s="25"/>
      <c r="AJ1" s="25"/>
      <c r="AK1" s="27"/>
      <c r="AL1" s="27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5"/>
      <c r="AX1" s="28"/>
      <c r="AY1" s="28"/>
      <c r="BA1" s="28"/>
      <c r="BB1" s="25"/>
      <c r="BC1" s="28"/>
      <c r="BD1" s="28"/>
      <c r="BE1" s="25"/>
      <c r="BF1" s="28"/>
      <c r="BJ1" s="28"/>
      <c r="BK1" s="25"/>
      <c r="BL1" s="28"/>
      <c r="BN1" s="28"/>
      <c r="BO1" s="25"/>
      <c r="BR1" s="28"/>
      <c r="BV1" s="27"/>
      <c r="BW1" s="28"/>
      <c r="BX1" s="28"/>
    </row>
    <row r="2" spans="1:76" s="11" customFormat="1" ht="12.75" outlineLevel="2">
      <c r="A2" s="10"/>
      <c r="B2" s="10"/>
      <c r="C2" s="10"/>
      <c r="E2" s="32"/>
      <c r="F2" s="10"/>
      <c r="G2" s="12"/>
      <c r="H2" s="12"/>
      <c r="I2" s="12"/>
      <c r="J2" s="39"/>
      <c r="K2" s="29"/>
      <c r="L2" s="13"/>
      <c r="M2" s="29"/>
      <c r="N2" s="13"/>
      <c r="O2" s="13"/>
      <c r="P2" s="44"/>
      <c r="Q2" s="45"/>
      <c r="R2" s="44"/>
      <c r="S2" s="44"/>
      <c r="T2" s="47"/>
      <c r="U2" s="44"/>
      <c r="V2" s="44"/>
      <c r="W2" s="44"/>
      <c r="X2" s="45"/>
      <c r="Y2" s="46"/>
      <c r="Z2" s="45"/>
      <c r="AA2" s="47"/>
      <c r="AB2" s="47"/>
      <c r="AC2" s="43"/>
      <c r="AD2" s="42"/>
      <c r="AE2" s="48"/>
      <c r="AF2" s="48"/>
      <c r="AG2" s="48"/>
      <c r="AH2" s="43"/>
      <c r="AI2" s="44"/>
      <c r="AJ2" s="44"/>
      <c r="AK2" s="43"/>
      <c r="AL2" s="43"/>
      <c r="AM2" s="47"/>
      <c r="AN2" s="47"/>
      <c r="AO2" s="46"/>
      <c r="AP2" s="47"/>
      <c r="AQ2" s="46"/>
      <c r="AR2" s="47"/>
      <c r="AS2" s="47"/>
      <c r="AT2" s="10"/>
      <c r="AU2" s="10"/>
      <c r="AV2" s="10"/>
      <c r="AW2" s="14"/>
      <c r="AX2" s="15"/>
      <c r="AY2" s="15"/>
      <c r="AZ2" s="15"/>
      <c r="BA2" s="15"/>
      <c r="BB2" s="14"/>
      <c r="BC2" s="15"/>
      <c r="BD2" s="15"/>
      <c r="BE2" s="13"/>
      <c r="BF2" s="15"/>
      <c r="BG2" s="15"/>
      <c r="BH2" s="15"/>
      <c r="BI2" s="15"/>
      <c r="BJ2" s="15"/>
      <c r="BK2" s="14"/>
      <c r="BL2" s="15"/>
      <c r="BM2" s="15"/>
      <c r="BN2" s="15"/>
      <c r="BO2" s="14"/>
      <c r="BP2" s="15"/>
      <c r="BQ2" s="14"/>
      <c r="BR2" s="15"/>
      <c r="BS2" s="15"/>
      <c r="BT2" s="15"/>
      <c r="BU2" s="15"/>
      <c r="BV2" s="16"/>
      <c r="BW2" s="15"/>
      <c r="BX2" s="15"/>
    </row>
    <row r="3" spans="1:76" s="11" customFormat="1" ht="12.75" outlineLevel="1">
      <c r="A3" s="10"/>
      <c r="B3" s="10"/>
      <c r="C3" s="10"/>
      <c r="D3" s="63"/>
      <c r="E3" s="32"/>
      <c r="F3" s="10"/>
      <c r="G3" s="12"/>
      <c r="H3" s="12"/>
      <c r="I3" s="12"/>
      <c r="J3" s="39"/>
      <c r="K3" s="29"/>
      <c r="L3" s="13"/>
      <c r="M3" s="29"/>
      <c r="N3" s="13"/>
      <c r="O3" s="13"/>
      <c r="P3" s="44"/>
      <c r="Q3" s="45"/>
      <c r="R3" s="44"/>
      <c r="S3" s="44"/>
      <c r="T3" s="47"/>
      <c r="U3" s="44"/>
      <c r="V3" s="44"/>
      <c r="W3" s="44"/>
      <c r="X3" s="45"/>
      <c r="Y3" s="46"/>
      <c r="Z3" s="45"/>
      <c r="AA3" s="47"/>
      <c r="AB3" s="47"/>
      <c r="AC3" s="43"/>
      <c r="AD3" s="42"/>
      <c r="AE3" s="48"/>
      <c r="AF3" s="48"/>
      <c r="AG3" s="48"/>
      <c r="AH3" s="43"/>
      <c r="AI3" s="44"/>
      <c r="AJ3" s="44"/>
      <c r="AK3" s="43"/>
      <c r="AL3" s="43"/>
      <c r="AM3" s="47"/>
      <c r="AN3" s="47"/>
      <c r="AO3" s="46"/>
      <c r="AP3" s="47"/>
      <c r="AQ3" s="46"/>
      <c r="AR3" s="47"/>
      <c r="AS3" s="47"/>
      <c r="AT3" s="10"/>
      <c r="AU3" s="10"/>
      <c r="AV3" s="10"/>
      <c r="AW3" s="14"/>
      <c r="AX3" s="15"/>
      <c r="AY3" s="15"/>
      <c r="AZ3" s="15"/>
      <c r="BA3" s="15"/>
      <c r="BB3" s="14"/>
      <c r="BC3" s="15"/>
      <c r="BD3" s="15"/>
      <c r="BE3" s="13"/>
      <c r="BF3" s="15"/>
      <c r="BG3" s="15"/>
      <c r="BH3" s="15"/>
      <c r="BI3" s="15"/>
      <c r="BJ3" s="15"/>
      <c r="BK3" s="14"/>
      <c r="BL3" s="15"/>
      <c r="BM3" s="15"/>
      <c r="BN3" s="15"/>
      <c r="BO3" s="14"/>
      <c r="BP3" s="15"/>
      <c r="BQ3" s="14"/>
      <c r="BR3" s="15"/>
      <c r="BS3" s="15"/>
      <c r="BT3" s="15"/>
      <c r="BU3" s="15"/>
      <c r="BV3" s="16"/>
      <c r="BW3" s="15"/>
      <c r="BX3" s="15"/>
    </row>
    <row r="4" spans="4:76" s="10" customFormat="1" ht="12.75" outlineLevel="2">
      <c r="D4" s="11"/>
      <c r="E4" s="32"/>
      <c r="G4" s="12"/>
      <c r="H4" s="12"/>
      <c r="I4" s="12"/>
      <c r="J4" s="39"/>
      <c r="K4" s="29"/>
      <c r="L4" s="13"/>
      <c r="M4" s="29"/>
      <c r="N4" s="13"/>
      <c r="O4" s="13"/>
      <c r="P4" s="44"/>
      <c r="Q4" s="45"/>
      <c r="R4" s="44"/>
      <c r="S4" s="45"/>
      <c r="T4" s="46"/>
      <c r="U4" s="45"/>
      <c r="V4" s="45"/>
      <c r="W4" s="45"/>
      <c r="X4" s="45"/>
      <c r="Y4" s="46"/>
      <c r="Z4" s="45"/>
      <c r="AA4" s="47"/>
      <c r="AB4" s="46"/>
      <c r="AC4" s="43"/>
      <c r="AD4" s="42"/>
      <c r="AE4" s="48"/>
      <c r="AF4" s="48"/>
      <c r="AG4" s="48"/>
      <c r="AH4" s="49"/>
      <c r="AI4" s="45"/>
      <c r="AJ4" s="45"/>
      <c r="AK4" s="49"/>
      <c r="AL4" s="49"/>
      <c r="AM4" s="47"/>
      <c r="AN4" s="47"/>
      <c r="AO4" s="46"/>
      <c r="AP4" s="47"/>
      <c r="AQ4" s="46"/>
      <c r="AR4" s="47"/>
      <c r="AS4" s="47"/>
      <c r="AW4" s="14"/>
      <c r="AX4" s="15"/>
      <c r="AY4" s="15"/>
      <c r="AZ4" s="15"/>
      <c r="BA4" s="15"/>
      <c r="BB4" s="14"/>
      <c r="BC4" s="15"/>
      <c r="BD4" s="15"/>
      <c r="BE4" s="13"/>
      <c r="BF4" s="15"/>
      <c r="BG4" s="15"/>
      <c r="BH4" s="15"/>
      <c r="BI4" s="15"/>
      <c r="BJ4" s="15"/>
      <c r="BK4" s="14"/>
      <c r="BL4" s="15"/>
      <c r="BM4" s="15"/>
      <c r="BN4" s="15"/>
      <c r="BO4" s="14"/>
      <c r="BP4" s="15"/>
      <c r="BQ4" s="14"/>
      <c r="BR4" s="15"/>
      <c r="BS4" s="15"/>
      <c r="BT4" s="15"/>
      <c r="BU4" s="15"/>
      <c r="BV4" s="16"/>
      <c r="BW4" s="15"/>
      <c r="BX4" s="15"/>
    </row>
    <row r="5" spans="1:76" s="11" customFormat="1" ht="12.75" outlineLevel="2">
      <c r="A5" s="10"/>
      <c r="B5" s="10"/>
      <c r="C5" s="10"/>
      <c r="E5" s="33"/>
      <c r="F5" s="10"/>
      <c r="G5" s="12"/>
      <c r="H5" s="12"/>
      <c r="I5" s="12"/>
      <c r="J5" s="39"/>
      <c r="K5" s="29"/>
      <c r="L5" s="13"/>
      <c r="M5" s="29"/>
      <c r="N5" s="13"/>
      <c r="O5" s="13"/>
      <c r="P5" s="44"/>
      <c r="Q5" s="45"/>
      <c r="R5" s="44"/>
      <c r="S5" s="45"/>
      <c r="T5" s="46"/>
      <c r="U5" s="45"/>
      <c r="V5" s="44"/>
      <c r="W5" s="44"/>
      <c r="X5" s="45"/>
      <c r="Y5" s="46"/>
      <c r="Z5" s="45"/>
      <c r="AA5" s="47"/>
      <c r="AB5" s="47"/>
      <c r="AC5" s="43"/>
      <c r="AD5" s="42"/>
      <c r="AE5" s="48"/>
      <c r="AF5" s="48"/>
      <c r="AG5" s="48"/>
      <c r="AH5" s="43"/>
      <c r="AI5" s="45"/>
      <c r="AJ5" s="45"/>
      <c r="AK5" s="43"/>
      <c r="AL5" s="43"/>
      <c r="AM5" s="47"/>
      <c r="AN5" s="47"/>
      <c r="AO5" s="46"/>
      <c r="AP5" s="47"/>
      <c r="AQ5" s="46"/>
      <c r="AR5" s="47"/>
      <c r="AS5" s="47"/>
      <c r="AT5" s="10"/>
      <c r="AU5" s="10"/>
      <c r="AV5" s="10"/>
      <c r="AW5" s="14"/>
      <c r="AX5" s="15"/>
      <c r="AY5" s="15"/>
      <c r="AZ5" s="15"/>
      <c r="BA5" s="15"/>
      <c r="BB5" s="14"/>
      <c r="BC5" s="15"/>
      <c r="BD5" s="15"/>
      <c r="BE5" s="14"/>
      <c r="BF5" s="15"/>
      <c r="BG5" s="15"/>
      <c r="BH5" s="15"/>
      <c r="BI5" s="15"/>
      <c r="BJ5" s="15"/>
      <c r="BK5" s="14"/>
      <c r="BL5" s="15"/>
      <c r="BM5" s="15"/>
      <c r="BN5" s="15"/>
      <c r="BO5" s="14"/>
      <c r="BP5" s="15"/>
      <c r="BQ5" s="14"/>
      <c r="BR5" s="15"/>
      <c r="BS5" s="15"/>
      <c r="BT5" s="15"/>
      <c r="BU5" s="15"/>
      <c r="BV5" s="16"/>
      <c r="BW5" s="15"/>
      <c r="BX5" s="15"/>
    </row>
    <row r="6" spans="4:76" s="10" customFormat="1" ht="12.75" outlineLevel="2">
      <c r="D6" s="11"/>
      <c r="E6" s="32"/>
      <c r="G6" s="12"/>
      <c r="H6" s="12"/>
      <c r="I6" s="12"/>
      <c r="J6" s="39"/>
      <c r="K6" s="29"/>
      <c r="L6" s="13"/>
      <c r="M6" s="29"/>
      <c r="N6" s="13"/>
      <c r="O6" s="13"/>
      <c r="P6" s="44"/>
      <c r="Q6" s="45"/>
      <c r="R6" s="44"/>
      <c r="S6" s="45"/>
      <c r="T6" s="46"/>
      <c r="U6" s="45"/>
      <c r="V6" s="45"/>
      <c r="W6" s="44"/>
      <c r="X6" s="45"/>
      <c r="Y6" s="46"/>
      <c r="Z6" s="45"/>
      <c r="AA6" s="47"/>
      <c r="AB6" s="47"/>
      <c r="AC6" s="43"/>
      <c r="AD6" s="42"/>
      <c r="AE6" s="48"/>
      <c r="AF6" s="48"/>
      <c r="AG6" s="48"/>
      <c r="AH6" s="43"/>
      <c r="AI6" s="45"/>
      <c r="AJ6" s="45"/>
      <c r="AK6" s="43"/>
      <c r="AL6" s="43"/>
      <c r="AM6" s="47"/>
      <c r="AN6" s="47"/>
      <c r="AO6" s="46"/>
      <c r="AP6" s="47"/>
      <c r="AQ6" s="46"/>
      <c r="AR6" s="47"/>
      <c r="AS6" s="47"/>
      <c r="AW6" s="14"/>
      <c r="AX6" s="15"/>
      <c r="AY6" s="15"/>
      <c r="AZ6" s="15"/>
      <c r="BA6" s="15"/>
      <c r="BB6" s="14"/>
      <c r="BC6" s="15"/>
      <c r="BD6" s="15"/>
      <c r="BE6" s="14"/>
      <c r="BF6" s="15"/>
      <c r="BG6" s="15"/>
      <c r="BH6" s="15"/>
      <c r="BI6" s="15"/>
      <c r="BJ6" s="15"/>
      <c r="BK6" s="14"/>
      <c r="BL6" s="15"/>
      <c r="BM6" s="15"/>
      <c r="BN6" s="15"/>
      <c r="BO6" s="14"/>
      <c r="BP6" s="15"/>
      <c r="BQ6" s="14"/>
      <c r="BR6" s="15"/>
      <c r="BS6" s="15"/>
      <c r="BT6" s="15"/>
      <c r="BU6" s="15"/>
      <c r="BV6" s="16"/>
      <c r="BW6" s="15"/>
      <c r="BX6" s="15"/>
    </row>
    <row r="7" spans="4:76" s="10" customFormat="1" ht="12.75" outlineLevel="2">
      <c r="D7" s="11"/>
      <c r="E7" s="32"/>
      <c r="G7" s="12"/>
      <c r="H7" s="12"/>
      <c r="I7" s="12"/>
      <c r="J7" s="39"/>
      <c r="K7" s="29"/>
      <c r="L7" s="13"/>
      <c r="M7" s="13"/>
      <c r="N7" s="13"/>
      <c r="O7" s="13"/>
      <c r="P7" s="44"/>
      <c r="Q7" s="45"/>
      <c r="R7" s="44"/>
      <c r="S7" s="45"/>
      <c r="T7" s="46"/>
      <c r="U7" s="45"/>
      <c r="V7" s="45"/>
      <c r="W7" s="45"/>
      <c r="X7" s="45"/>
      <c r="Y7" s="46"/>
      <c r="Z7" s="45"/>
      <c r="AA7" s="47"/>
      <c r="AB7" s="46"/>
      <c r="AC7" s="43"/>
      <c r="AD7" s="42"/>
      <c r="AE7" s="48"/>
      <c r="AF7" s="48"/>
      <c r="AG7" s="48"/>
      <c r="AH7" s="49"/>
      <c r="AI7" s="45"/>
      <c r="AJ7" s="45"/>
      <c r="AK7" s="49"/>
      <c r="AL7" s="49"/>
      <c r="AM7" s="47"/>
      <c r="AN7" s="47"/>
      <c r="AO7" s="46"/>
      <c r="AP7" s="47"/>
      <c r="AQ7" s="46"/>
      <c r="AR7" s="47"/>
      <c r="AS7" s="47"/>
      <c r="AW7" s="14"/>
      <c r="AX7" s="15"/>
      <c r="AY7" s="15"/>
      <c r="AZ7" s="15"/>
      <c r="BA7" s="15"/>
      <c r="BB7" s="14"/>
      <c r="BC7" s="15"/>
      <c r="BD7" s="15"/>
      <c r="BE7" s="14"/>
      <c r="BF7" s="15"/>
      <c r="BG7" s="15"/>
      <c r="BH7" s="15"/>
      <c r="BI7" s="15"/>
      <c r="BJ7" s="15"/>
      <c r="BK7" s="14"/>
      <c r="BL7" s="15"/>
      <c r="BM7" s="15"/>
      <c r="BN7" s="15"/>
      <c r="BO7" s="14"/>
      <c r="BP7" s="15"/>
      <c r="BQ7" s="14"/>
      <c r="BR7" s="15"/>
      <c r="BS7" s="15"/>
      <c r="BT7" s="15"/>
      <c r="BU7" s="15"/>
      <c r="BV7" s="16"/>
      <c r="BW7" s="15"/>
      <c r="BX7" s="15"/>
    </row>
    <row r="8" spans="1:76" s="11" customFormat="1" ht="12.75" outlineLevel="2">
      <c r="A8" s="10"/>
      <c r="B8" s="10"/>
      <c r="C8" s="10"/>
      <c r="E8" s="32"/>
      <c r="F8" s="10"/>
      <c r="G8" s="12"/>
      <c r="H8" s="12"/>
      <c r="I8" s="12"/>
      <c r="J8" s="39"/>
      <c r="K8" s="29"/>
      <c r="L8" s="13"/>
      <c r="M8" s="29"/>
      <c r="N8" s="13"/>
      <c r="O8" s="13"/>
      <c r="P8" s="44"/>
      <c r="Q8" s="45"/>
      <c r="R8" s="44"/>
      <c r="S8" s="45"/>
      <c r="T8" s="46"/>
      <c r="U8" s="45"/>
      <c r="V8" s="44"/>
      <c r="W8" s="44"/>
      <c r="X8" s="45"/>
      <c r="Y8" s="46"/>
      <c r="Z8" s="45"/>
      <c r="AA8" s="47"/>
      <c r="AB8" s="47"/>
      <c r="AC8" s="43"/>
      <c r="AD8" s="42"/>
      <c r="AE8" s="48"/>
      <c r="AF8" s="48"/>
      <c r="AG8" s="48"/>
      <c r="AH8" s="43"/>
      <c r="AI8" s="45"/>
      <c r="AJ8" s="45"/>
      <c r="AK8" s="43"/>
      <c r="AL8" s="43"/>
      <c r="AM8" s="47"/>
      <c r="AN8" s="47"/>
      <c r="AO8" s="46"/>
      <c r="AP8" s="47"/>
      <c r="AQ8" s="46"/>
      <c r="AR8" s="47"/>
      <c r="AS8" s="47"/>
      <c r="AT8" s="10"/>
      <c r="AU8" s="10"/>
      <c r="AV8" s="10"/>
      <c r="AW8" s="14"/>
      <c r="AX8" s="15"/>
      <c r="AY8" s="15"/>
      <c r="AZ8" s="15"/>
      <c r="BA8" s="15"/>
      <c r="BB8" s="14"/>
      <c r="BC8" s="15"/>
      <c r="BD8" s="15"/>
      <c r="BE8" s="14"/>
      <c r="BF8" s="15"/>
      <c r="BG8" s="15"/>
      <c r="BH8" s="15"/>
      <c r="BI8" s="15"/>
      <c r="BJ8" s="15"/>
      <c r="BK8" s="14"/>
      <c r="BL8" s="15"/>
      <c r="BM8" s="15"/>
      <c r="BN8" s="15"/>
      <c r="BO8" s="14"/>
      <c r="BP8" s="15"/>
      <c r="BQ8" s="14"/>
      <c r="BR8" s="15"/>
      <c r="BS8" s="15"/>
      <c r="BT8" s="15"/>
      <c r="BU8" s="15"/>
      <c r="BV8" s="16"/>
      <c r="BW8" s="15"/>
      <c r="BX8" s="15"/>
    </row>
    <row r="9" spans="4:76" s="10" customFormat="1" ht="12.75" outlineLevel="2">
      <c r="D9" s="11"/>
      <c r="E9" s="32"/>
      <c r="G9" s="12"/>
      <c r="H9" s="12"/>
      <c r="I9" s="12"/>
      <c r="J9" s="39"/>
      <c r="K9" s="29"/>
      <c r="L9" s="13"/>
      <c r="M9" s="13"/>
      <c r="N9" s="13"/>
      <c r="O9" s="13"/>
      <c r="P9" s="44"/>
      <c r="Q9" s="45"/>
      <c r="R9" s="44"/>
      <c r="S9" s="45"/>
      <c r="T9" s="46"/>
      <c r="U9" s="45"/>
      <c r="V9" s="44"/>
      <c r="W9" s="44"/>
      <c r="X9" s="45"/>
      <c r="Y9" s="46"/>
      <c r="Z9" s="45"/>
      <c r="AA9" s="47"/>
      <c r="AB9" s="47"/>
      <c r="AC9" s="43"/>
      <c r="AD9" s="42"/>
      <c r="AE9" s="48"/>
      <c r="AF9" s="48"/>
      <c r="AG9" s="48"/>
      <c r="AH9" s="43"/>
      <c r="AI9" s="45"/>
      <c r="AJ9" s="45"/>
      <c r="AK9" s="43"/>
      <c r="AL9" s="43"/>
      <c r="AM9" s="47"/>
      <c r="AN9" s="47"/>
      <c r="AO9" s="46"/>
      <c r="AP9" s="47"/>
      <c r="AQ9" s="46"/>
      <c r="AR9" s="47"/>
      <c r="AS9" s="47"/>
      <c r="AW9" s="14"/>
      <c r="AX9" s="15"/>
      <c r="AY9" s="15"/>
      <c r="AZ9" s="15"/>
      <c r="BA9" s="15"/>
      <c r="BB9" s="14"/>
      <c r="BC9" s="15"/>
      <c r="BD9" s="15"/>
      <c r="BE9" s="13"/>
      <c r="BF9" s="15"/>
      <c r="BG9" s="15"/>
      <c r="BH9" s="15"/>
      <c r="BI9" s="15"/>
      <c r="BJ9" s="15"/>
      <c r="BK9" s="14"/>
      <c r="BL9" s="15"/>
      <c r="BM9" s="15"/>
      <c r="BN9" s="15"/>
      <c r="BO9" s="14"/>
      <c r="BP9" s="15"/>
      <c r="BQ9" s="14"/>
      <c r="BR9" s="15"/>
      <c r="BS9" s="15"/>
      <c r="BT9" s="15"/>
      <c r="BU9" s="15"/>
      <c r="BV9" s="16"/>
      <c r="BW9" s="15"/>
      <c r="BX9" s="15"/>
    </row>
    <row r="10" spans="1:76" s="11" customFormat="1" ht="12.75" outlineLevel="2">
      <c r="A10" s="10"/>
      <c r="B10" s="10"/>
      <c r="C10" s="10"/>
      <c r="E10" s="33"/>
      <c r="F10" s="10"/>
      <c r="G10" s="12"/>
      <c r="H10" s="12"/>
      <c r="I10" s="12"/>
      <c r="J10" s="39"/>
      <c r="K10" s="29"/>
      <c r="L10" s="13"/>
      <c r="M10" s="13"/>
      <c r="N10" s="13"/>
      <c r="O10" s="13"/>
      <c r="P10" s="44"/>
      <c r="Q10" s="45"/>
      <c r="R10" s="44"/>
      <c r="S10" s="45"/>
      <c r="T10" s="46"/>
      <c r="U10" s="45"/>
      <c r="V10" s="45"/>
      <c r="W10" s="44"/>
      <c r="X10" s="45"/>
      <c r="Y10" s="46"/>
      <c r="Z10" s="45"/>
      <c r="AA10" s="47"/>
      <c r="AB10" s="47"/>
      <c r="AC10" s="43"/>
      <c r="AD10" s="42"/>
      <c r="AE10" s="48"/>
      <c r="AF10" s="48"/>
      <c r="AG10" s="48"/>
      <c r="AH10" s="43"/>
      <c r="AI10" s="45"/>
      <c r="AJ10" s="45"/>
      <c r="AK10" s="43"/>
      <c r="AL10" s="43"/>
      <c r="AM10" s="47"/>
      <c r="AN10" s="47"/>
      <c r="AO10" s="46"/>
      <c r="AP10" s="47"/>
      <c r="AQ10" s="46"/>
      <c r="AR10" s="47"/>
      <c r="AS10" s="47"/>
      <c r="AT10" s="10"/>
      <c r="AU10" s="10"/>
      <c r="AV10" s="10"/>
      <c r="AW10" s="14"/>
      <c r="AX10" s="15"/>
      <c r="AY10" s="15"/>
      <c r="AZ10" s="15"/>
      <c r="BA10" s="15"/>
      <c r="BB10" s="14"/>
      <c r="BC10" s="15"/>
      <c r="BD10" s="15"/>
      <c r="BE10" s="13"/>
      <c r="BF10" s="15"/>
      <c r="BG10" s="15"/>
      <c r="BH10" s="15"/>
      <c r="BI10" s="15"/>
      <c r="BJ10" s="15"/>
      <c r="BK10" s="14"/>
      <c r="BL10" s="15"/>
      <c r="BM10" s="15"/>
      <c r="BN10" s="15"/>
      <c r="BO10" s="14"/>
      <c r="BP10" s="15"/>
      <c r="BQ10" s="14"/>
      <c r="BR10" s="15"/>
      <c r="BS10" s="15"/>
      <c r="BT10" s="15"/>
      <c r="BU10" s="15"/>
      <c r="BV10" s="16"/>
      <c r="BW10" s="15"/>
      <c r="BX10" s="15"/>
    </row>
    <row r="11" spans="1:76" s="11" customFormat="1" ht="12.75" outlineLevel="2">
      <c r="A11" s="10"/>
      <c r="B11" s="10"/>
      <c r="C11" s="10"/>
      <c r="E11" s="32"/>
      <c r="F11" s="10"/>
      <c r="G11" s="12"/>
      <c r="H11" s="12"/>
      <c r="I11" s="12"/>
      <c r="J11" s="39"/>
      <c r="K11" s="29"/>
      <c r="L11" s="13"/>
      <c r="M11" s="13"/>
      <c r="N11" s="13"/>
      <c r="O11" s="13"/>
      <c r="P11" s="44"/>
      <c r="Q11" s="45"/>
      <c r="R11" s="44"/>
      <c r="S11" s="45"/>
      <c r="T11" s="46"/>
      <c r="U11" s="45"/>
      <c r="V11" s="45"/>
      <c r="W11" s="44"/>
      <c r="X11" s="45"/>
      <c r="Y11" s="46"/>
      <c r="Z11" s="45"/>
      <c r="AA11" s="47"/>
      <c r="AB11" s="47"/>
      <c r="AC11" s="43"/>
      <c r="AD11" s="42"/>
      <c r="AE11" s="48"/>
      <c r="AF11" s="48"/>
      <c r="AG11" s="48"/>
      <c r="AH11" s="43"/>
      <c r="AI11" s="45"/>
      <c r="AJ11" s="45"/>
      <c r="AK11" s="43"/>
      <c r="AL11" s="43"/>
      <c r="AM11" s="47"/>
      <c r="AN11" s="47"/>
      <c r="AO11" s="46"/>
      <c r="AP11" s="47"/>
      <c r="AQ11" s="46"/>
      <c r="AR11" s="47"/>
      <c r="AS11" s="47"/>
      <c r="AT11" s="10"/>
      <c r="AU11" s="10"/>
      <c r="AV11" s="10"/>
      <c r="AW11" s="14"/>
      <c r="AX11" s="15"/>
      <c r="AY11" s="15"/>
      <c r="AZ11" s="15"/>
      <c r="BA11" s="15"/>
      <c r="BB11" s="14"/>
      <c r="BC11" s="15"/>
      <c r="BD11" s="15"/>
      <c r="BE11" s="14"/>
      <c r="BF11" s="15"/>
      <c r="BG11" s="15"/>
      <c r="BH11" s="15"/>
      <c r="BI11" s="15"/>
      <c r="BJ11" s="15"/>
      <c r="BK11" s="14"/>
      <c r="BL11" s="15"/>
      <c r="BM11" s="15"/>
      <c r="BN11" s="15"/>
      <c r="BO11" s="14"/>
      <c r="BP11" s="15"/>
      <c r="BQ11" s="14"/>
      <c r="BR11" s="15"/>
      <c r="BS11" s="15"/>
      <c r="BT11" s="15"/>
      <c r="BU11" s="15"/>
      <c r="BV11" s="16"/>
      <c r="BW11" s="15"/>
      <c r="BX11" s="15"/>
    </row>
    <row r="12" spans="1:76" s="11" customFormat="1" ht="12.75" outlineLevel="2">
      <c r="A12" s="10"/>
      <c r="B12" s="10"/>
      <c r="C12" s="10"/>
      <c r="E12" s="33"/>
      <c r="F12" s="10"/>
      <c r="G12" s="17"/>
      <c r="H12" s="12"/>
      <c r="I12" s="12"/>
      <c r="J12" s="39"/>
      <c r="K12" s="29"/>
      <c r="L12" s="13"/>
      <c r="M12" s="14"/>
      <c r="N12" s="13"/>
      <c r="O12" s="13"/>
      <c r="P12" s="44"/>
      <c r="Q12" s="45"/>
      <c r="R12" s="44"/>
      <c r="S12" s="45"/>
      <c r="T12" s="46"/>
      <c r="U12" s="45"/>
      <c r="V12" s="45"/>
      <c r="W12" s="44"/>
      <c r="X12" s="45"/>
      <c r="Y12" s="46"/>
      <c r="Z12" s="45"/>
      <c r="AA12" s="47"/>
      <c r="AB12" s="47"/>
      <c r="AC12" s="43"/>
      <c r="AD12" s="43"/>
      <c r="AE12" s="48"/>
      <c r="AG12" s="47"/>
      <c r="AH12" s="43"/>
      <c r="AI12" s="45"/>
      <c r="AJ12" s="45"/>
      <c r="AK12" s="43"/>
      <c r="AL12" s="43"/>
      <c r="AM12" s="47"/>
      <c r="AN12" s="47"/>
      <c r="AO12" s="46"/>
      <c r="AP12" s="47"/>
      <c r="AQ12" s="46"/>
      <c r="AR12" s="47"/>
      <c r="AS12" s="47"/>
      <c r="AT12" s="10"/>
      <c r="AU12" s="10"/>
      <c r="AV12" s="10"/>
      <c r="AW12" s="14"/>
      <c r="AX12" s="15"/>
      <c r="AY12" s="15"/>
      <c r="AZ12" s="15"/>
      <c r="BA12" s="15"/>
      <c r="BB12" s="14"/>
      <c r="BC12" s="15"/>
      <c r="BD12" s="15"/>
      <c r="BE12" s="13"/>
      <c r="BF12" s="15"/>
      <c r="BG12" s="15"/>
      <c r="BH12" s="15"/>
      <c r="BI12" s="15"/>
      <c r="BJ12" s="15"/>
      <c r="BK12" s="14"/>
      <c r="BL12" s="15"/>
      <c r="BM12" s="15"/>
      <c r="BN12" s="15"/>
      <c r="BO12" s="14"/>
      <c r="BP12" s="15"/>
      <c r="BQ12" s="14"/>
      <c r="BR12" s="15"/>
      <c r="BS12" s="15"/>
      <c r="BT12" s="15"/>
      <c r="BU12" s="15"/>
      <c r="BV12" s="16"/>
      <c r="BW12" s="15"/>
      <c r="BX12" s="15"/>
    </row>
    <row r="13" spans="1:76" s="63" customFormat="1" ht="12.75" outlineLevel="1">
      <c r="A13" s="20"/>
      <c r="B13" s="20"/>
      <c r="C13" s="20"/>
      <c r="E13" s="30"/>
      <c r="F13" s="20"/>
      <c r="G13" s="72"/>
      <c r="H13" s="51"/>
      <c r="I13" s="51"/>
      <c r="J13" s="52"/>
      <c r="K13" s="53"/>
      <c r="L13" s="54"/>
      <c r="M13" s="60"/>
      <c r="N13" s="54"/>
      <c r="O13" s="54"/>
      <c r="P13" s="55"/>
      <c r="Q13" s="56"/>
      <c r="R13" s="55"/>
      <c r="S13" s="56"/>
      <c r="T13" s="57"/>
      <c r="U13" s="56"/>
      <c r="V13" s="56"/>
      <c r="W13" s="55"/>
      <c r="X13" s="56"/>
      <c r="Y13" s="57"/>
      <c r="Z13" s="56"/>
      <c r="AA13" s="58"/>
      <c r="AB13" s="58"/>
      <c r="AC13" s="59"/>
      <c r="AD13" s="59"/>
      <c r="AE13" s="58"/>
      <c r="AG13" s="58"/>
      <c r="AH13" s="59"/>
      <c r="AI13" s="56"/>
      <c r="AJ13" s="56"/>
      <c r="AK13" s="59"/>
      <c r="AL13" s="59"/>
      <c r="AM13" s="58"/>
      <c r="AN13" s="58"/>
      <c r="AO13" s="57"/>
      <c r="AP13" s="58"/>
      <c r="AQ13" s="57"/>
      <c r="AR13" s="58"/>
      <c r="AS13" s="58"/>
      <c r="AT13" s="20"/>
      <c r="AU13" s="20"/>
      <c r="AV13" s="20"/>
      <c r="AW13" s="60"/>
      <c r="AX13" s="61"/>
      <c r="AY13" s="61"/>
      <c r="AZ13" s="61"/>
      <c r="BA13" s="61"/>
      <c r="BB13" s="60"/>
      <c r="BC13" s="61"/>
      <c r="BD13" s="61"/>
      <c r="BE13" s="54"/>
      <c r="BF13" s="61"/>
      <c r="BG13" s="61"/>
      <c r="BH13" s="61"/>
      <c r="BI13" s="61"/>
      <c r="BJ13" s="61"/>
      <c r="BK13" s="60"/>
      <c r="BL13" s="61"/>
      <c r="BM13" s="61"/>
      <c r="BN13" s="61"/>
      <c r="BO13" s="60"/>
      <c r="BP13" s="61"/>
      <c r="BQ13" s="60"/>
      <c r="BR13" s="61"/>
      <c r="BS13" s="61"/>
      <c r="BT13" s="61"/>
      <c r="BU13" s="61"/>
      <c r="BV13" s="62"/>
      <c r="BW13" s="61"/>
      <c r="BX13" s="61"/>
    </row>
    <row r="14" spans="5:76" s="10" customFormat="1" ht="12.75" outlineLevel="2">
      <c r="E14" s="33"/>
      <c r="G14" s="12"/>
      <c r="H14" s="12"/>
      <c r="I14" s="12"/>
      <c r="J14" s="39"/>
      <c r="K14" s="29"/>
      <c r="L14" s="13"/>
      <c r="M14" s="13"/>
      <c r="N14" s="13"/>
      <c r="O14" s="13"/>
      <c r="P14" s="44"/>
      <c r="Q14" s="45"/>
      <c r="R14" s="44"/>
      <c r="S14" s="45"/>
      <c r="T14" s="46"/>
      <c r="U14" s="45"/>
      <c r="V14" s="45"/>
      <c r="W14" s="45"/>
      <c r="X14" s="45"/>
      <c r="Y14" s="46"/>
      <c r="Z14" s="45"/>
      <c r="AA14" s="47"/>
      <c r="AB14" s="46"/>
      <c r="AC14" s="43"/>
      <c r="AD14" s="42"/>
      <c r="AE14" s="48"/>
      <c r="AF14" s="48"/>
      <c r="AG14" s="48"/>
      <c r="AH14" s="49"/>
      <c r="AI14" s="45"/>
      <c r="AJ14" s="45"/>
      <c r="AK14" s="49"/>
      <c r="AL14" s="49"/>
      <c r="AM14" s="47"/>
      <c r="AN14" s="47"/>
      <c r="AO14" s="46"/>
      <c r="AP14" s="47"/>
      <c r="AQ14" s="46"/>
      <c r="AR14" s="47"/>
      <c r="AS14" s="47"/>
      <c r="AW14" s="14"/>
      <c r="AX14" s="15"/>
      <c r="AY14" s="15"/>
      <c r="AZ14" s="15"/>
      <c r="BA14" s="15"/>
      <c r="BB14" s="14"/>
      <c r="BC14" s="15"/>
      <c r="BD14" s="15"/>
      <c r="BE14" s="13"/>
      <c r="BF14" s="15"/>
      <c r="BG14" s="15"/>
      <c r="BH14" s="15"/>
      <c r="BI14" s="15"/>
      <c r="BJ14" s="15"/>
      <c r="BK14" s="14"/>
      <c r="BL14" s="15"/>
      <c r="BM14" s="15"/>
      <c r="BN14" s="15"/>
      <c r="BO14" s="14"/>
      <c r="BP14" s="15"/>
      <c r="BQ14" s="14"/>
      <c r="BR14" s="15"/>
      <c r="BS14" s="15"/>
      <c r="BT14" s="15"/>
      <c r="BU14" s="15"/>
      <c r="BV14" s="16"/>
      <c r="BW14" s="15"/>
      <c r="BX14" s="15"/>
    </row>
    <row r="15" spans="5:76" s="10" customFormat="1" ht="12.75" outlineLevel="2">
      <c r="E15" s="32"/>
      <c r="G15" s="12"/>
      <c r="H15" s="12"/>
      <c r="I15" s="12"/>
      <c r="J15" s="39"/>
      <c r="K15" s="29"/>
      <c r="L15" s="13"/>
      <c r="M15" s="13"/>
      <c r="N15" s="13"/>
      <c r="O15" s="13"/>
      <c r="P15" s="44"/>
      <c r="Q15" s="45"/>
      <c r="R15" s="44"/>
      <c r="S15" s="45"/>
      <c r="T15" s="46"/>
      <c r="U15" s="45"/>
      <c r="V15" s="45"/>
      <c r="W15" s="44"/>
      <c r="X15" s="45"/>
      <c r="Y15" s="46"/>
      <c r="Z15" s="45"/>
      <c r="AA15" s="47"/>
      <c r="AB15" s="47"/>
      <c r="AC15" s="43"/>
      <c r="AD15" s="42"/>
      <c r="AE15" s="48"/>
      <c r="AF15" s="48"/>
      <c r="AG15" s="48"/>
      <c r="AH15" s="43"/>
      <c r="AI15" s="45"/>
      <c r="AJ15" s="45"/>
      <c r="AK15" s="43"/>
      <c r="AL15" s="43"/>
      <c r="AM15" s="47"/>
      <c r="AN15" s="47"/>
      <c r="AO15" s="46"/>
      <c r="AP15" s="47"/>
      <c r="AQ15" s="46"/>
      <c r="AR15" s="47"/>
      <c r="AS15" s="47"/>
      <c r="AW15" s="14"/>
      <c r="AX15" s="15"/>
      <c r="AY15" s="15"/>
      <c r="AZ15" s="15"/>
      <c r="BA15" s="15"/>
      <c r="BB15" s="14"/>
      <c r="BC15" s="15"/>
      <c r="BD15" s="15"/>
      <c r="BE15" s="14"/>
      <c r="BF15" s="15"/>
      <c r="BG15" s="15"/>
      <c r="BH15" s="15"/>
      <c r="BI15" s="15"/>
      <c r="BJ15" s="15"/>
      <c r="BK15" s="14"/>
      <c r="BL15" s="15"/>
      <c r="BM15" s="15"/>
      <c r="BN15" s="15"/>
      <c r="BO15" s="14"/>
      <c r="BP15" s="15"/>
      <c r="BQ15" s="14"/>
      <c r="BR15" s="15"/>
      <c r="BS15" s="15"/>
      <c r="BT15" s="15"/>
      <c r="BU15" s="15"/>
      <c r="BV15" s="16"/>
      <c r="BW15" s="15"/>
      <c r="BX15" s="15"/>
    </row>
    <row r="16" spans="5:76" s="10" customFormat="1" ht="12.75" outlineLevel="2">
      <c r="E16" s="32"/>
      <c r="G16" s="12"/>
      <c r="H16" s="12"/>
      <c r="I16" s="12"/>
      <c r="J16" s="39"/>
      <c r="K16" s="29"/>
      <c r="L16" s="13"/>
      <c r="M16" s="14"/>
      <c r="N16" s="13"/>
      <c r="O16" s="13"/>
      <c r="P16" s="44"/>
      <c r="Q16" s="45"/>
      <c r="R16" s="44"/>
      <c r="S16" s="45"/>
      <c r="T16" s="46"/>
      <c r="U16" s="45"/>
      <c r="V16" s="44"/>
      <c r="W16" s="45"/>
      <c r="X16" s="45"/>
      <c r="Y16" s="46"/>
      <c r="Z16" s="45"/>
      <c r="AA16" s="47"/>
      <c r="AB16" s="46"/>
      <c r="AC16" s="43"/>
      <c r="AD16" s="42"/>
      <c r="AE16" s="48"/>
      <c r="AF16" s="48"/>
      <c r="AG16" s="48"/>
      <c r="AH16" s="49"/>
      <c r="AI16" s="45"/>
      <c r="AJ16" s="45"/>
      <c r="AK16" s="49"/>
      <c r="AL16" s="49"/>
      <c r="AM16" s="47"/>
      <c r="AN16" s="47"/>
      <c r="AO16" s="46"/>
      <c r="AP16" s="47"/>
      <c r="AQ16" s="46"/>
      <c r="AR16" s="47"/>
      <c r="AS16" s="47"/>
      <c r="AW16" s="14"/>
      <c r="AX16" s="15"/>
      <c r="AY16" s="15"/>
      <c r="AZ16" s="15"/>
      <c r="BA16" s="15"/>
      <c r="BB16" s="14"/>
      <c r="BC16" s="15"/>
      <c r="BD16" s="15"/>
      <c r="BE16" s="14"/>
      <c r="BF16" s="15"/>
      <c r="BG16" s="15"/>
      <c r="BH16" s="15"/>
      <c r="BI16" s="15"/>
      <c r="BJ16" s="15"/>
      <c r="BK16" s="14"/>
      <c r="BL16" s="15"/>
      <c r="BM16" s="15"/>
      <c r="BN16" s="15"/>
      <c r="BO16" s="14"/>
      <c r="BP16" s="15"/>
      <c r="BQ16" s="14"/>
      <c r="BR16" s="15"/>
      <c r="BS16" s="15"/>
      <c r="BT16" s="15"/>
      <c r="BU16" s="15"/>
      <c r="BV16" s="16"/>
      <c r="BW16" s="15"/>
      <c r="BX16" s="15"/>
    </row>
    <row r="17" spans="5:76" s="20" customFormat="1" ht="12.75" outlineLevel="1">
      <c r="E17" s="50"/>
      <c r="G17" s="51"/>
      <c r="H17" s="51"/>
      <c r="I17" s="51"/>
      <c r="J17" s="52"/>
      <c r="K17" s="53"/>
      <c r="L17" s="54"/>
      <c r="M17" s="60"/>
      <c r="N17" s="54"/>
      <c r="O17" s="54"/>
      <c r="P17" s="55"/>
      <c r="Q17" s="56"/>
      <c r="R17" s="55"/>
      <c r="S17" s="56"/>
      <c r="T17" s="57"/>
      <c r="U17" s="56"/>
      <c r="V17" s="55"/>
      <c r="W17" s="56"/>
      <c r="X17" s="56"/>
      <c r="Y17" s="57"/>
      <c r="Z17" s="56"/>
      <c r="AA17" s="58"/>
      <c r="AB17" s="57"/>
      <c r="AC17" s="59"/>
      <c r="AD17" s="59"/>
      <c r="AE17" s="58"/>
      <c r="AF17" s="58"/>
      <c r="AG17" s="58"/>
      <c r="AH17" s="73"/>
      <c r="AI17" s="56"/>
      <c r="AJ17" s="56"/>
      <c r="AK17" s="73"/>
      <c r="AL17" s="73"/>
      <c r="AM17" s="58"/>
      <c r="AN17" s="58"/>
      <c r="AO17" s="57"/>
      <c r="AP17" s="58"/>
      <c r="AQ17" s="57"/>
      <c r="AR17" s="58"/>
      <c r="AS17" s="58"/>
      <c r="AW17" s="60"/>
      <c r="AX17" s="61"/>
      <c r="AY17" s="61"/>
      <c r="AZ17" s="61"/>
      <c r="BA17" s="61"/>
      <c r="BB17" s="60"/>
      <c r="BC17" s="61"/>
      <c r="BD17" s="61"/>
      <c r="BE17" s="60"/>
      <c r="BF17" s="61"/>
      <c r="BG17" s="61"/>
      <c r="BH17" s="61"/>
      <c r="BI17" s="61"/>
      <c r="BJ17" s="61"/>
      <c r="BK17" s="60"/>
      <c r="BL17" s="61"/>
      <c r="BM17" s="61"/>
      <c r="BN17" s="61"/>
      <c r="BO17" s="60"/>
      <c r="BP17" s="61"/>
      <c r="BQ17" s="60"/>
      <c r="BR17" s="61"/>
      <c r="BS17" s="61"/>
      <c r="BT17" s="61"/>
      <c r="BU17" s="61"/>
      <c r="BV17" s="62"/>
      <c r="BW17" s="61"/>
      <c r="BX17" s="61"/>
    </row>
    <row r="18" spans="4:76" s="10" customFormat="1" ht="12.75" outlineLevel="2">
      <c r="D18" s="11"/>
      <c r="E18" s="32"/>
      <c r="G18" s="12"/>
      <c r="H18" s="12"/>
      <c r="I18" s="12"/>
      <c r="J18" s="39"/>
      <c r="K18" s="29"/>
      <c r="L18" s="13"/>
      <c r="M18" s="29"/>
      <c r="N18" s="13"/>
      <c r="O18" s="13"/>
      <c r="P18" s="44"/>
      <c r="Q18" s="45"/>
      <c r="R18" s="44"/>
      <c r="S18" s="45"/>
      <c r="T18" s="46"/>
      <c r="U18" s="45"/>
      <c r="V18" s="45"/>
      <c r="W18" s="44"/>
      <c r="X18" s="45"/>
      <c r="Y18" s="46"/>
      <c r="Z18" s="45"/>
      <c r="AA18" s="47"/>
      <c r="AB18" s="47"/>
      <c r="AC18" s="43"/>
      <c r="AD18" s="42"/>
      <c r="AE18" s="48"/>
      <c r="AF18" s="48"/>
      <c r="AG18" s="48"/>
      <c r="AH18" s="43"/>
      <c r="AI18" s="45"/>
      <c r="AJ18" s="45"/>
      <c r="AK18" s="43"/>
      <c r="AL18" s="43"/>
      <c r="AM18" s="47"/>
      <c r="AN18" s="47"/>
      <c r="AO18" s="46"/>
      <c r="AP18" s="47"/>
      <c r="AQ18" s="46"/>
      <c r="AR18" s="47"/>
      <c r="AS18" s="47"/>
      <c r="AW18" s="14"/>
      <c r="AX18" s="15"/>
      <c r="AY18" s="15"/>
      <c r="AZ18" s="15"/>
      <c r="BA18" s="15"/>
      <c r="BB18" s="14"/>
      <c r="BC18" s="15"/>
      <c r="BD18" s="15"/>
      <c r="BE18" s="13"/>
      <c r="BF18" s="15"/>
      <c r="BG18" s="15"/>
      <c r="BH18" s="15"/>
      <c r="BI18" s="15"/>
      <c r="BJ18" s="15"/>
      <c r="BK18" s="14"/>
      <c r="BL18" s="15"/>
      <c r="BM18" s="15"/>
      <c r="BN18" s="15"/>
      <c r="BO18" s="14"/>
      <c r="BP18" s="15"/>
      <c r="BQ18" s="14"/>
      <c r="BR18" s="15"/>
      <c r="BS18" s="15"/>
      <c r="BT18" s="15"/>
      <c r="BU18" s="15"/>
      <c r="BV18" s="16"/>
      <c r="BW18" s="15"/>
      <c r="BX18" s="15"/>
    </row>
    <row r="19" spans="4:76" s="10" customFormat="1" ht="12.75" outlineLevel="2">
      <c r="D19" s="11"/>
      <c r="E19" s="31"/>
      <c r="G19" s="12"/>
      <c r="H19" s="12"/>
      <c r="I19" s="12"/>
      <c r="J19" s="39"/>
      <c r="K19" s="29"/>
      <c r="L19" s="13"/>
      <c r="M19" s="29"/>
      <c r="N19" s="13"/>
      <c r="O19" s="13"/>
      <c r="P19" s="44"/>
      <c r="Q19" s="45"/>
      <c r="R19" s="44"/>
      <c r="S19" s="45"/>
      <c r="T19" s="46"/>
      <c r="U19" s="45"/>
      <c r="V19" s="45"/>
      <c r="W19" s="44"/>
      <c r="X19" s="45"/>
      <c r="Y19" s="46"/>
      <c r="Z19" s="45"/>
      <c r="AA19" s="47"/>
      <c r="AB19" s="47"/>
      <c r="AC19" s="43"/>
      <c r="AD19" s="42"/>
      <c r="AE19" s="48"/>
      <c r="AF19" s="48"/>
      <c r="AG19" s="48"/>
      <c r="AH19" s="43"/>
      <c r="AI19" s="45"/>
      <c r="AJ19" s="45"/>
      <c r="AK19" s="43"/>
      <c r="AL19" s="43"/>
      <c r="AM19" s="47"/>
      <c r="AN19" s="47"/>
      <c r="AO19" s="46"/>
      <c r="AP19" s="47"/>
      <c r="AQ19" s="46"/>
      <c r="AR19" s="47"/>
      <c r="AS19" s="47"/>
      <c r="AW19" s="14"/>
      <c r="AX19" s="15"/>
      <c r="AY19" s="15"/>
      <c r="AZ19" s="15"/>
      <c r="BA19" s="15"/>
      <c r="BB19" s="14"/>
      <c r="BC19" s="15"/>
      <c r="BD19" s="15"/>
      <c r="BE19" s="13"/>
      <c r="BF19" s="15"/>
      <c r="BG19" s="15"/>
      <c r="BH19" s="15"/>
      <c r="BI19" s="15"/>
      <c r="BJ19" s="15"/>
      <c r="BK19" s="14"/>
      <c r="BL19" s="15"/>
      <c r="BM19" s="15"/>
      <c r="BN19" s="15"/>
      <c r="BO19" s="14"/>
      <c r="BP19" s="15"/>
      <c r="BQ19" s="14"/>
      <c r="BR19" s="15"/>
      <c r="BS19" s="15"/>
      <c r="BT19" s="15"/>
      <c r="BU19" s="15"/>
      <c r="BV19" s="16"/>
      <c r="BW19" s="15"/>
      <c r="BX19" s="15"/>
    </row>
    <row r="20" spans="4:76" s="10" customFormat="1" ht="12.75" outlineLevel="2">
      <c r="D20" s="11"/>
      <c r="E20" s="32"/>
      <c r="G20" s="12"/>
      <c r="H20" s="12"/>
      <c r="I20" s="12"/>
      <c r="J20" s="39"/>
      <c r="K20" s="29"/>
      <c r="L20" s="13"/>
      <c r="M20" s="29"/>
      <c r="N20" s="13"/>
      <c r="O20" s="13"/>
      <c r="P20" s="44"/>
      <c r="Q20" s="45"/>
      <c r="R20" s="44"/>
      <c r="S20" s="45"/>
      <c r="T20" s="46"/>
      <c r="U20" s="45"/>
      <c r="V20" s="44"/>
      <c r="W20" s="45"/>
      <c r="X20" s="45"/>
      <c r="Y20" s="46"/>
      <c r="Z20" s="45"/>
      <c r="AA20" s="47"/>
      <c r="AB20" s="46"/>
      <c r="AC20" s="43"/>
      <c r="AD20" s="42"/>
      <c r="AE20" s="48"/>
      <c r="AF20" s="48"/>
      <c r="AG20" s="48"/>
      <c r="AH20" s="49"/>
      <c r="AI20" s="45"/>
      <c r="AJ20" s="45"/>
      <c r="AK20" s="49"/>
      <c r="AL20" s="49"/>
      <c r="AM20" s="47"/>
      <c r="AN20" s="47"/>
      <c r="AO20" s="46"/>
      <c r="AP20" s="47"/>
      <c r="AQ20" s="46"/>
      <c r="AR20" s="47"/>
      <c r="AS20" s="47"/>
      <c r="AW20" s="14"/>
      <c r="AX20" s="15"/>
      <c r="AY20" s="15"/>
      <c r="AZ20" s="15"/>
      <c r="BA20" s="15"/>
      <c r="BB20" s="14"/>
      <c r="BC20" s="15"/>
      <c r="BD20" s="15"/>
      <c r="BE20" s="14"/>
      <c r="BF20" s="15"/>
      <c r="BG20" s="15"/>
      <c r="BH20" s="15"/>
      <c r="BI20" s="15"/>
      <c r="BJ20" s="15"/>
      <c r="BK20" s="14"/>
      <c r="BL20" s="15"/>
      <c r="BM20" s="15"/>
      <c r="BN20" s="15"/>
      <c r="BO20" s="14"/>
      <c r="BP20" s="15"/>
      <c r="BQ20" s="14"/>
      <c r="BR20" s="15"/>
      <c r="BS20" s="15"/>
      <c r="BT20" s="15"/>
      <c r="BU20" s="15"/>
      <c r="BV20" s="16"/>
      <c r="BW20" s="15"/>
      <c r="BX20" s="15"/>
    </row>
    <row r="21" spans="5:76" s="10" customFormat="1" ht="12.75" outlineLevel="2">
      <c r="E21" s="32"/>
      <c r="G21" s="12"/>
      <c r="H21" s="12"/>
      <c r="I21" s="12"/>
      <c r="J21" s="39"/>
      <c r="K21" s="29"/>
      <c r="L21" s="13"/>
      <c r="M21" s="13"/>
      <c r="N21" s="13"/>
      <c r="O21" s="13"/>
      <c r="P21" s="44"/>
      <c r="Q21" s="45"/>
      <c r="R21" s="44"/>
      <c r="S21" s="45"/>
      <c r="T21" s="46"/>
      <c r="U21" s="45"/>
      <c r="V21" s="45"/>
      <c r="W21" s="44"/>
      <c r="X21" s="45"/>
      <c r="Y21" s="46"/>
      <c r="Z21" s="45"/>
      <c r="AA21" s="47"/>
      <c r="AB21" s="47"/>
      <c r="AC21" s="43"/>
      <c r="AD21" s="42"/>
      <c r="AE21" s="48"/>
      <c r="AF21" s="48"/>
      <c r="AG21" s="48"/>
      <c r="AH21" s="43"/>
      <c r="AI21" s="45"/>
      <c r="AJ21" s="45"/>
      <c r="AK21" s="43"/>
      <c r="AL21" s="43"/>
      <c r="AM21" s="47"/>
      <c r="AN21" s="47"/>
      <c r="AO21" s="46"/>
      <c r="AP21" s="47"/>
      <c r="AQ21" s="46"/>
      <c r="AR21" s="47"/>
      <c r="AS21" s="47"/>
      <c r="AW21" s="14"/>
      <c r="AX21" s="15"/>
      <c r="AY21" s="15"/>
      <c r="AZ21" s="15"/>
      <c r="BA21" s="15"/>
      <c r="BB21" s="14"/>
      <c r="BC21" s="15"/>
      <c r="BD21" s="15"/>
      <c r="BE21" s="13"/>
      <c r="BF21" s="15"/>
      <c r="BG21" s="15"/>
      <c r="BH21" s="15"/>
      <c r="BI21" s="15"/>
      <c r="BJ21" s="15"/>
      <c r="BK21" s="14"/>
      <c r="BL21" s="15"/>
      <c r="BM21" s="15"/>
      <c r="BN21" s="15"/>
      <c r="BO21" s="14"/>
      <c r="BP21" s="15"/>
      <c r="BQ21" s="14"/>
      <c r="BR21" s="15"/>
      <c r="BS21" s="15"/>
      <c r="BT21" s="15"/>
      <c r="BU21" s="15"/>
      <c r="BV21" s="16"/>
      <c r="BW21" s="15"/>
      <c r="BX21" s="15"/>
    </row>
    <row r="22" spans="5:76" s="20" customFormat="1" ht="12.75" outlineLevel="1">
      <c r="E22" s="50"/>
      <c r="G22" s="51"/>
      <c r="H22" s="51"/>
      <c r="I22" s="51"/>
      <c r="J22" s="52"/>
      <c r="K22" s="53"/>
      <c r="L22" s="54"/>
      <c r="M22" s="54"/>
      <c r="N22" s="54"/>
      <c r="O22" s="54"/>
      <c r="P22" s="55"/>
      <c r="Q22" s="56"/>
      <c r="R22" s="55"/>
      <c r="S22" s="56"/>
      <c r="T22" s="57"/>
      <c r="U22" s="56"/>
      <c r="V22" s="56"/>
      <c r="W22" s="55"/>
      <c r="X22" s="56"/>
      <c r="Y22" s="57"/>
      <c r="Z22" s="56"/>
      <c r="AA22" s="58"/>
      <c r="AB22" s="58"/>
      <c r="AC22" s="59"/>
      <c r="AD22" s="59"/>
      <c r="AE22" s="58"/>
      <c r="AF22" s="58"/>
      <c r="AG22" s="58"/>
      <c r="AH22" s="59"/>
      <c r="AI22" s="56"/>
      <c r="AJ22" s="56"/>
      <c r="AK22" s="59"/>
      <c r="AL22" s="59"/>
      <c r="AM22" s="58"/>
      <c r="AN22" s="58"/>
      <c r="AO22" s="57"/>
      <c r="AP22" s="58"/>
      <c r="AQ22" s="57"/>
      <c r="AR22" s="58"/>
      <c r="AS22" s="58"/>
      <c r="AW22" s="60"/>
      <c r="AX22" s="61"/>
      <c r="AY22" s="61"/>
      <c r="AZ22" s="61"/>
      <c r="BA22" s="61"/>
      <c r="BB22" s="60"/>
      <c r="BC22" s="61"/>
      <c r="BD22" s="61"/>
      <c r="BE22" s="54"/>
      <c r="BF22" s="61"/>
      <c r="BG22" s="61"/>
      <c r="BH22" s="61"/>
      <c r="BI22" s="61"/>
      <c r="BJ22" s="61"/>
      <c r="BK22" s="60"/>
      <c r="BL22" s="61"/>
      <c r="BM22" s="61"/>
      <c r="BN22" s="61"/>
      <c r="BO22" s="60"/>
      <c r="BP22" s="61"/>
      <c r="BQ22" s="60"/>
      <c r="BR22" s="61"/>
      <c r="BS22" s="61"/>
      <c r="BT22" s="61"/>
      <c r="BU22" s="61"/>
      <c r="BV22" s="62"/>
      <c r="BW22" s="61"/>
      <c r="BX22" s="61"/>
    </row>
    <row r="23" spans="4:76" s="10" customFormat="1" ht="12.75" outlineLevel="2">
      <c r="D23" s="11"/>
      <c r="E23" s="32"/>
      <c r="G23" s="17"/>
      <c r="H23" s="12"/>
      <c r="I23" s="12"/>
      <c r="J23" s="39"/>
      <c r="K23" s="29"/>
      <c r="L23" s="13"/>
      <c r="M23" s="14"/>
      <c r="N23" s="13"/>
      <c r="O23" s="13"/>
      <c r="P23" s="44"/>
      <c r="Q23" s="45"/>
      <c r="R23" s="44"/>
      <c r="S23" s="45"/>
      <c r="T23" s="46"/>
      <c r="U23" s="45"/>
      <c r="V23" s="45"/>
      <c r="W23" s="45"/>
      <c r="X23" s="45"/>
      <c r="Y23" s="46"/>
      <c r="Z23" s="45"/>
      <c r="AA23" s="47"/>
      <c r="AB23" s="46"/>
      <c r="AC23" s="43"/>
      <c r="AD23" s="42"/>
      <c r="AE23" s="48"/>
      <c r="AF23" s="48"/>
      <c r="AG23" s="48"/>
      <c r="AH23" s="49"/>
      <c r="AI23" s="45"/>
      <c r="AJ23" s="45"/>
      <c r="AK23" s="49"/>
      <c r="AL23" s="49"/>
      <c r="AM23" s="47"/>
      <c r="AN23" s="47"/>
      <c r="AO23" s="46"/>
      <c r="AP23" s="47"/>
      <c r="AQ23" s="46"/>
      <c r="AR23" s="47"/>
      <c r="AS23" s="47"/>
      <c r="AW23" s="14"/>
      <c r="AX23" s="15"/>
      <c r="AY23" s="15"/>
      <c r="AZ23" s="15"/>
      <c r="BA23" s="15"/>
      <c r="BB23" s="14"/>
      <c r="BC23" s="15"/>
      <c r="BD23" s="15"/>
      <c r="BE23" s="14"/>
      <c r="BF23" s="15"/>
      <c r="BG23" s="15"/>
      <c r="BH23" s="15"/>
      <c r="BI23" s="15"/>
      <c r="BJ23" s="15"/>
      <c r="BK23" s="14"/>
      <c r="BL23" s="15"/>
      <c r="BM23" s="15"/>
      <c r="BN23" s="15"/>
      <c r="BO23" s="14"/>
      <c r="BP23" s="15"/>
      <c r="BQ23" s="14"/>
      <c r="BR23" s="15"/>
      <c r="BS23" s="15"/>
      <c r="BT23" s="15"/>
      <c r="BU23" s="15"/>
      <c r="BV23" s="16"/>
      <c r="BW23" s="15"/>
      <c r="BX23" s="15"/>
    </row>
    <row r="24" spans="4:76" s="10" customFormat="1" ht="12.75" outlineLevel="2">
      <c r="D24" s="11"/>
      <c r="E24" s="32"/>
      <c r="G24" s="12"/>
      <c r="H24" s="12"/>
      <c r="I24" s="12"/>
      <c r="J24" s="39"/>
      <c r="K24" s="29"/>
      <c r="L24" s="13"/>
      <c r="M24" s="13"/>
      <c r="N24" s="13"/>
      <c r="O24" s="13"/>
      <c r="P24" s="44"/>
      <c r="Q24" s="45"/>
      <c r="R24" s="44"/>
      <c r="S24" s="45"/>
      <c r="T24" s="46"/>
      <c r="U24" s="45"/>
      <c r="V24" s="45"/>
      <c r="W24" s="44"/>
      <c r="X24" s="45"/>
      <c r="Y24" s="46"/>
      <c r="Z24" s="45"/>
      <c r="AA24" s="47"/>
      <c r="AB24" s="47"/>
      <c r="AC24" s="43"/>
      <c r="AD24" s="42"/>
      <c r="AE24" s="48"/>
      <c r="AF24" s="48"/>
      <c r="AG24" s="48"/>
      <c r="AH24" s="43"/>
      <c r="AI24" s="45"/>
      <c r="AJ24" s="45"/>
      <c r="AK24" s="43"/>
      <c r="AL24" s="43"/>
      <c r="AM24" s="47"/>
      <c r="AN24" s="47"/>
      <c r="AO24" s="46"/>
      <c r="AP24" s="47"/>
      <c r="AQ24" s="46"/>
      <c r="AR24" s="47"/>
      <c r="AS24" s="47"/>
      <c r="AW24" s="14"/>
      <c r="AX24" s="15"/>
      <c r="AY24" s="15"/>
      <c r="AZ24" s="15"/>
      <c r="BA24" s="15"/>
      <c r="BB24" s="14"/>
      <c r="BC24" s="15"/>
      <c r="BD24" s="15"/>
      <c r="BE24" s="13"/>
      <c r="BF24" s="15"/>
      <c r="BG24" s="15"/>
      <c r="BH24" s="15"/>
      <c r="BI24" s="15"/>
      <c r="BJ24" s="15"/>
      <c r="BK24" s="14"/>
      <c r="BL24" s="15"/>
      <c r="BM24" s="15"/>
      <c r="BN24" s="15"/>
      <c r="BO24" s="14"/>
      <c r="BP24" s="15"/>
      <c r="BQ24" s="14"/>
      <c r="BR24" s="15"/>
      <c r="BS24" s="15"/>
      <c r="BT24" s="15"/>
      <c r="BU24" s="15"/>
      <c r="BV24" s="16"/>
      <c r="BW24" s="15"/>
      <c r="BX24" s="15"/>
    </row>
    <row r="25" spans="4:76" s="20" customFormat="1" ht="12.75" outlineLevel="1">
      <c r="D25" s="63"/>
      <c r="E25" s="50"/>
      <c r="G25" s="51"/>
      <c r="H25" s="51"/>
      <c r="I25" s="51"/>
      <c r="J25" s="52"/>
      <c r="K25" s="53"/>
      <c r="L25" s="54"/>
      <c r="M25" s="54"/>
      <c r="N25" s="54"/>
      <c r="O25" s="54"/>
      <c r="P25" s="55"/>
      <c r="Q25" s="56"/>
      <c r="R25" s="55"/>
      <c r="S25" s="56"/>
      <c r="T25" s="57"/>
      <c r="U25" s="56"/>
      <c r="V25" s="56"/>
      <c r="W25" s="55"/>
      <c r="X25" s="56"/>
      <c r="Y25" s="57"/>
      <c r="Z25" s="56"/>
      <c r="AA25" s="58"/>
      <c r="AB25" s="58"/>
      <c r="AC25" s="59"/>
      <c r="AD25" s="59"/>
      <c r="AE25" s="58"/>
      <c r="AF25" s="58"/>
      <c r="AG25" s="58"/>
      <c r="AH25" s="59"/>
      <c r="AI25" s="56"/>
      <c r="AJ25" s="56"/>
      <c r="AK25" s="59"/>
      <c r="AL25" s="59"/>
      <c r="AM25" s="58"/>
      <c r="AN25" s="58"/>
      <c r="AO25" s="57"/>
      <c r="AP25" s="58"/>
      <c r="AQ25" s="57"/>
      <c r="AR25" s="58"/>
      <c r="AS25" s="58"/>
      <c r="AW25" s="60"/>
      <c r="AX25" s="61"/>
      <c r="AY25" s="61"/>
      <c r="AZ25" s="61"/>
      <c r="BA25" s="61"/>
      <c r="BB25" s="60"/>
      <c r="BC25" s="61"/>
      <c r="BD25" s="61"/>
      <c r="BE25" s="54"/>
      <c r="BF25" s="61"/>
      <c r="BG25" s="61"/>
      <c r="BH25" s="61"/>
      <c r="BI25" s="61"/>
      <c r="BJ25" s="61"/>
      <c r="BK25" s="60"/>
      <c r="BL25" s="61"/>
      <c r="BM25" s="61"/>
      <c r="BN25" s="61"/>
      <c r="BO25" s="60"/>
      <c r="BP25" s="61"/>
      <c r="BQ25" s="60"/>
      <c r="BR25" s="61"/>
      <c r="BS25" s="61"/>
      <c r="BT25" s="61"/>
      <c r="BU25" s="61"/>
      <c r="BV25" s="62"/>
      <c r="BW25" s="61"/>
      <c r="BX25" s="61"/>
    </row>
    <row r="26" spans="4:76" s="10" customFormat="1" ht="12.75" outlineLevel="2">
      <c r="D26" s="11"/>
      <c r="E26" s="32"/>
      <c r="G26" s="12"/>
      <c r="H26" s="12"/>
      <c r="I26" s="12"/>
      <c r="J26" s="39"/>
      <c r="K26" s="29"/>
      <c r="L26" s="13"/>
      <c r="M26" s="13"/>
      <c r="N26" s="13"/>
      <c r="O26" s="13"/>
      <c r="P26" s="44"/>
      <c r="Q26" s="45"/>
      <c r="R26" s="44"/>
      <c r="S26" s="45"/>
      <c r="T26" s="46"/>
      <c r="U26" s="45"/>
      <c r="V26" s="44"/>
      <c r="W26" s="44"/>
      <c r="X26" s="45"/>
      <c r="Y26" s="46"/>
      <c r="Z26" s="45"/>
      <c r="AA26" s="47"/>
      <c r="AB26" s="47"/>
      <c r="AC26" s="43"/>
      <c r="AD26" s="42"/>
      <c r="AE26" s="48"/>
      <c r="AF26" s="48"/>
      <c r="AG26" s="48"/>
      <c r="AH26" s="43"/>
      <c r="AI26" s="45"/>
      <c r="AJ26" s="45"/>
      <c r="AK26" s="43"/>
      <c r="AL26" s="43"/>
      <c r="AM26" s="47"/>
      <c r="AN26" s="47"/>
      <c r="AO26" s="46"/>
      <c r="AP26" s="47"/>
      <c r="AQ26" s="46"/>
      <c r="AR26" s="47"/>
      <c r="AS26" s="47"/>
      <c r="AW26" s="14"/>
      <c r="AX26" s="15"/>
      <c r="AY26" s="15"/>
      <c r="AZ26" s="15"/>
      <c r="BA26" s="15"/>
      <c r="BB26" s="14"/>
      <c r="BC26" s="15"/>
      <c r="BD26" s="15"/>
      <c r="BE26" s="14"/>
      <c r="BF26" s="15"/>
      <c r="BG26" s="15"/>
      <c r="BH26" s="15"/>
      <c r="BI26" s="15"/>
      <c r="BJ26" s="15"/>
      <c r="BK26" s="14"/>
      <c r="BL26" s="15"/>
      <c r="BM26" s="15"/>
      <c r="BN26" s="15"/>
      <c r="BO26" s="14"/>
      <c r="BP26" s="15"/>
      <c r="BQ26" s="14"/>
      <c r="BR26" s="15"/>
      <c r="BS26" s="15"/>
      <c r="BT26" s="15"/>
      <c r="BU26" s="15"/>
      <c r="BV26" s="16"/>
      <c r="BW26" s="15"/>
      <c r="BX26" s="15"/>
    </row>
    <row r="27" spans="4:76" s="20" customFormat="1" ht="12.75" outlineLevel="1">
      <c r="D27" s="63"/>
      <c r="E27" s="50"/>
      <c r="G27" s="51"/>
      <c r="H27" s="51"/>
      <c r="I27" s="51"/>
      <c r="J27" s="52"/>
      <c r="K27" s="53"/>
      <c r="L27" s="54"/>
      <c r="M27" s="54"/>
      <c r="N27" s="54"/>
      <c r="O27" s="54"/>
      <c r="P27" s="55"/>
      <c r="Q27" s="56"/>
      <c r="R27" s="55"/>
      <c r="S27" s="56"/>
      <c r="T27" s="57"/>
      <c r="U27" s="56"/>
      <c r="V27" s="55"/>
      <c r="W27" s="55"/>
      <c r="X27" s="56"/>
      <c r="Y27" s="57"/>
      <c r="Z27" s="56"/>
      <c r="AA27" s="58"/>
      <c r="AB27" s="58"/>
      <c r="AC27" s="59"/>
      <c r="AD27" s="59"/>
      <c r="AE27" s="58"/>
      <c r="AF27" s="58"/>
      <c r="AG27" s="58"/>
      <c r="AH27" s="59"/>
      <c r="AI27" s="56"/>
      <c r="AJ27" s="56"/>
      <c r="AK27" s="59"/>
      <c r="AL27" s="59"/>
      <c r="AM27" s="58"/>
      <c r="AN27" s="58"/>
      <c r="AO27" s="57"/>
      <c r="AP27" s="58"/>
      <c r="AQ27" s="57"/>
      <c r="AR27" s="58"/>
      <c r="AS27" s="58"/>
      <c r="AW27" s="60"/>
      <c r="AX27" s="61"/>
      <c r="AY27" s="61"/>
      <c r="AZ27" s="61"/>
      <c r="BA27" s="61"/>
      <c r="BB27" s="60"/>
      <c r="BC27" s="61"/>
      <c r="BD27" s="61"/>
      <c r="BE27" s="60"/>
      <c r="BF27" s="61"/>
      <c r="BG27" s="61"/>
      <c r="BH27" s="61"/>
      <c r="BI27" s="61"/>
      <c r="BJ27" s="61"/>
      <c r="BK27" s="60"/>
      <c r="BL27" s="61"/>
      <c r="BM27" s="61"/>
      <c r="BN27" s="61"/>
      <c r="BO27" s="60"/>
      <c r="BP27" s="61"/>
      <c r="BQ27" s="60"/>
      <c r="BR27" s="61"/>
      <c r="BS27" s="61"/>
      <c r="BT27" s="61"/>
      <c r="BU27" s="61"/>
      <c r="BV27" s="62"/>
      <c r="BW27" s="61"/>
      <c r="BX27" s="61"/>
    </row>
    <row r="28" spans="4:76" s="10" customFormat="1" ht="12.75" outlineLevel="2">
      <c r="D28" s="11"/>
      <c r="E28" s="32"/>
      <c r="G28" s="12"/>
      <c r="H28" s="12"/>
      <c r="I28" s="12"/>
      <c r="J28" s="39"/>
      <c r="K28" s="29"/>
      <c r="L28" s="13"/>
      <c r="M28" s="29"/>
      <c r="N28" s="13"/>
      <c r="O28" s="13"/>
      <c r="P28" s="44"/>
      <c r="Q28" s="45"/>
      <c r="R28" s="44"/>
      <c r="S28" s="45"/>
      <c r="T28" s="46"/>
      <c r="U28" s="45"/>
      <c r="V28" s="45"/>
      <c r="W28" s="44"/>
      <c r="X28" s="45"/>
      <c r="Y28" s="46"/>
      <c r="Z28" s="45"/>
      <c r="AA28" s="47"/>
      <c r="AB28" s="47"/>
      <c r="AC28" s="43"/>
      <c r="AD28" s="42"/>
      <c r="AE28" s="48"/>
      <c r="AF28" s="48"/>
      <c r="AG28" s="48"/>
      <c r="AH28" s="43"/>
      <c r="AI28" s="45"/>
      <c r="AJ28" s="45"/>
      <c r="AK28" s="43"/>
      <c r="AL28" s="43"/>
      <c r="AM28" s="47"/>
      <c r="AN28" s="47"/>
      <c r="AO28" s="46"/>
      <c r="AP28" s="47"/>
      <c r="AQ28" s="46"/>
      <c r="AR28" s="47"/>
      <c r="AS28" s="47"/>
      <c r="AW28" s="14"/>
      <c r="AX28" s="15"/>
      <c r="AY28" s="15"/>
      <c r="AZ28" s="15"/>
      <c r="BA28" s="15"/>
      <c r="BB28" s="14"/>
      <c r="BC28" s="15"/>
      <c r="BD28" s="15"/>
      <c r="BE28" s="14"/>
      <c r="BF28" s="15"/>
      <c r="BG28" s="15"/>
      <c r="BH28" s="15"/>
      <c r="BI28" s="15"/>
      <c r="BJ28" s="15"/>
      <c r="BK28" s="14"/>
      <c r="BL28" s="15"/>
      <c r="BM28" s="15"/>
      <c r="BN28" s="15"/>
      <c r="BO28" s="14"/>
      <c r="BP28" s="15"/>
      <c r="BQ28" s="14"/>
      <c r="BR28" s="15"/>
      <c r="BS28" s="15"/>
      <c r="BT28" s="15"/>
      <c r="BU28" s="15"/>
      <c r="BV28" s="16"/>
      <c r="BW28" s="15"/>
      <c r="BX28" s="15"/>
    </row>
    <row r="29" spans="4:76" s="10" customFormat="1" ht="12.75" outlineLevel="2">
      <c r="D29" s="11"/>
      <c r="E29" s="32"/>
      <c r="G29" s="12"/>
      <c r="H29" s="12"/>
      <c r="I29" s="12"/>
      <c r="J29" s="39"/>
      <c r="K29" s="29"/>
      <c r="L29" s="13"/>
      <c r="M29" s="13"/>
      <c r="N29" s="13"/>
      <c r="O29" s="13"/>
      <c r="P29" s="44"/>
      <c r="Q29" s="45"/>
      <c r="R29" s="44"/>
      <c r="S29" s="45"/>
      <c r="T29" s="46"/>
      <c r="U29" s="45"/>
      <c r="V29" s="44"/>
      <c r="W29" s="44"/>
      <c r="X29" s="45"/>
      <c r="Y29" s="46"/>
      <c r="Z29" s="45"/>
      <c r="AA29" s="47"/>
      <c r="AB29" s="47"/>
      <c r="AC29" s="43"/>
      <c r="AD29" s="42"/>
      <c r="AE29" s="48"/>
      <c r="AF29" s="48"/>
      <c r="AG29" s="48"/>
      <c r="AH29" s="43"/>
      <c r="AI29" s="45"/>
      <c r="AJ29" s="45"/>
      <c r="AK29" s="43"/>
      <c r="AL29" s="43"/>
      <c r="AM29" s="47"/>
      <c r="AN29" s="47"/>
      <c r="AO29" s="46"/>
      <c r="AP29" s="47"/>
      <c r="AQ29" s="46"/>
      <c r="AR29" s="47"/>
      <c r="AS29" s="47"/>
      <c r="AW29" s="14"/>
      <c r="AX29" s="15"/>
      <c r="AY29" s="15"/>
      <c r="AZ29" s="15"/>
      <c r="BA29" s="15"/>
      <c r="BB29" s="14"/>
      <c r="BC29" s="15"/>
      <c r="BD29" s="15"/>
      <c r="BE29" s="13"/>
      <c r="BF29" s="15"/>
      <c r="BG29" s="15"/>
      <c r="BH29" s="15"/>
      <c r="BI29" s="15"/>
      <c r="BJ29" s="15"/>
      <c r="BK29" s="14"/>
      <c r="BL29" s="15"/>
      <c r="BM29" s="15"/>
      <c r="BN29" s="15"/>
      <c r="BO29" s="14"/>
      <c r="BP29" s="15"/>
      <c r="BQ29" s="14"/>
      <c r="BR29" s="15"/>
      <c r="BS29" s="15"/>
      <c r="BT29" s="15"/>
      <c r="BU29" s="15"/>
      <c r="BV29" s="16"/>
      <c r="BW29" s="15"/>
      <c r="BX29" s="15"/>
    </row>
    <row r="30" spans="4:76" s="10" customFormat="1" ht="12.75" outlineLevel="2">
      <c r="D30" s="11"/>
      <c r="E30" s="32"/>
      <c r="G30" s="12"/>
      <c r="H30" s="12"/>
      <c r="I30" s="12"/>
      <c r="J30" s="39"/>
      <c r="K30" s="29"/>
      <c r="L30" s="13"/>
      <c r="M30" s="13"/>
      <c r="N30" s="13"/>
      <c r="O30" s="13"/>
      <c r="P30" s="44"/>
      <c r="Q30" s="45"/>
      <c r="R30" s="44"/>
      <c r="S30" s="45"/>
      <c r="T30" s="46"/>
      <c r="U30" s="45"/>
      <c r="V30" s="44"/>
      <c r="W30" s="44"/>
      <c r="X30" s="45"/>
      <c r="Y30" s="46"/>
      <c r="Z30" s="45"/>
      <c r="AA30" s="47"/>
      <c r="AB30" s="47"/>
      <c r="AC30" s="43"/>
      <c r="AD30" s="42"/>
      <c r="AE30" s="48"/>
      <c r="AF30" s="48"/>
      <c r="AG30" s="48"/>
      <c r="AH30" s="43"/>
      <c r="AI30" s="45"/>
      <c r="AJ30" s="45"/>
      <c r="AK30" s="43"/>
      <c r="AL30" s="43"/>
      <c r="AM30" s="47"/>
      <c r="AN30" s="47"/>
      <c r="AO30" s="46"/>
      <c r="AP30" s="47"/>
      <c r="AQ30" s="46"/>
      <c r="AR30" s="47"/>
      <c r="AS30" s="47"/>
      <c r="AW30" s="14"/>
      <c r="AX30" s="15"/>
      <c r="AY30" s="15"/>
      <c r="AZ30" s="15"/>
      <c r="BA30" s="15"/>
      <c r="BB30" s="14"/>
      <c r="BC30" s="15"/>
      <c r="BD30" s="15"/>
      <c r="BE30" s="14"/>
      <c r="BF30" s="15"/>
      <c r="BG30" s="15"/>
      <c r="BH30" s="15"/>
      <c r="BI30" s="15"/>
      <c r="BJ30" s="15"/>
      <c r="BK30" s="14"/>
      <c r="BL30" s="15"/>
      <c r="BM30" s="15"/>
      <c r="BN30" s="15"/>
      <c r="BO30" s="14"/>
      <c r="BP30" s="15"/>
      <c r="BQ30" s="14"/>
      <c r="BR30" s="15"/>
      <c r="BS30" s="15"/>
      <c r="BT30" s="15"/>
      <c r="BU30" s="15"/>
      <c r="BV30" s="16"/>
      <c r="BW30" s="15"/>
      <c r="BX30" s="15"/>
    </row>
    <row r="31" spans="4:76" s="10" customFormat="1" ht="12.75" outlineLevel="2">
      <c r="D31" s="11"/>
      <c r="E31" s="32"/>
      <c r="G31" s="12"/>
      <c r="H31" s="12"/>
      <c r="I31" s="12"/>
      <c r="J31" s="39"/>
      <c r="K31" s="29"/>
      <c r="L31" s="13"/>
      <c r="M31" s="13"/>
      <c r="N31" s="13"/>
      <c r="O31" s="13"/>
      <c r="P31" s="44"/>
      <c r="Q31" s="45"/>
      <c r="R31" s="44"/>
      <c r="S31" s="45"/>
      <c r="T31" s="46"/>
      <c r="U31" s="45"/>
      <c r="V31" s="45"/>
      <c r="W31" s="44"/>
      <c r="X31" s="45"/>
      <c r="Y31" s="46"/>
      <c r="Z31" s="45"/>
      <c r="AA31" s="47"/>
      <c r="AB31" s="47"/>
      <c r="AC31" s="43"/>
      <c r="AD31" s="42"/>
      <c r="AE31" s="48"/>
      <c r="AF31" s="48"/>
      <c r="AG31" s="48"/>
      <c r="AH31" s="43"/>
      <c r="AI31" s="45"/>
      <c r="AJ31" s="45"/>
      <c r="AK31" s="43"/>
      <c r="AL31" s="43"/>
      <c r="AM31" s="47"/>
      <c r="AN31" s="47"/>
      <c r="AO31" s="46"/>
      <c r="AP31" s="47"/>
      <c r="AQ31" s="46"/>
      <c r="AR31" s="47"/>
      <c r="AS31" s="47"/>
      <c r="AW31" s="14"/>
      <c r="AX31" s="15"/>
      <c r="AY31" s="15"/>
      <c r="AZ31" s="15"/>
      <c r="BA31" s="15"/>
      <c r="BB31" s="14"/>
      <c r="BC31" s="15"/>
      <c r="BD31" s="15"/>
      <c r="BE31" s="13"/>
      <c r="BF31" s="15"/>
      <c r="BG31" s="15"/>
      <c r="BH31" s="15"/>
      <c r="BI31" s="15"/>
      <c r="BJ31" s="15"/>
      <c r="BK31" s="14"/>
      <c r="BL31" s="15"/>
      <c r="BM31" s="15"/>
      <c r="BN31" s="15"/>
      <c r="BO31" s="14"/>
      <c r="BP31" s="15"/>
      <c r="BQ31" s="14"/>
      <c r="BR31" s="15"/>
      <c r="BS31" s="15"/>
      <c r="BT31" s="15"/>
      <c r="BU31" s="15"/>
      <c r="BV31" s="16"/>
      <c r="BW31" s="15"/>
      <c r="BX31" s="15"/>
    </row>
    <row r="32" spans="1:76" s="11" customFormat="1" ht="12.75" outlineLevel="2">
      <c r="A32" s="10"/>
      <c r="B32" s="10"/>
      <c r="C32" s="10"/>
      <c r="E32" s="33"/>
      <c r="F32" s="10"/>
      <c r="G32" s="12"/>
      <c r="H32" s="12"/>
      <c r="I32" s="12"/>
      <c r="J32" s="39"/>
      <c r="K32" s="29"/>
      <c r="L32" s="13"/>
      <c r="M32" s="29"/>
      <c r="N32" s="13"/>
      <c r="O32" s="13"/>
      <c r="P32" s="44"/>
      <c r="Q32" s="45"/>
      <c r="R32" s="44"/>
      <c r="S32" s="45"/>
      <c r="T32" s="46"/>
      <c r="U32" s="45"/>
      <c r="V32" s="45"/>
      <c r="W32" s="44"/>
      <c r="X32" s="45"/>
      <c r="Y32" s="46"/>
      <c r="Z32" s="45"/>
      <c r="AA32" s="47"/>
      <c r="AB32" s="47"/>
      <c r="AC32" s="43"/>
      <c r="AD32" s="42"/>
      <c r="AE32" s="48"/>
      <c r="AF32" s="48"/>
      <c r="AG32" s="48"/>
      <c r="AH32" s="43"/>
      <c r="AI32" s="45"/>
      <c r="AJ32" s="45"/>
      <c r="AK32" s="43"/>
      <c r="AL32" s="43"/>
      <c r="AM32" s="47"/>
      <c r="AN32" s="47"/>
      <c r="AO32" s="46"/>
      <c r="AP32" s="47"/>
      <c r="AQ32" s="46"/>
      <c r="AR32" s="47"/>
      <c r="AS32" s="47"/>
      <c r="AT32" s="10"/>
      <c r="AU32" s="10"/>
      <c r="AV32" s="10"/>
      <c r="AW32" s="14"/>
      <c r="AX32" s="15"/>
      <c r="AY32" s="15"/>
      <c r="AZ32" s="15"/>
      <c r="BA32" s="15"/>
      <c r="BB32" s="14"/>
      <c r="BC32" s="15"/>
      <c r="BD32" s="15"/>
      <c r="BE32" s="13"/>
      <c r="BF32" s="15"/>
      <c r="BG32" s="15"/>
      <c r="BH32" s="15"/>
      <c r="BI32" s="15"/>
      <c r="BJ32" s="15"/>
      <c r="BK32" s="14"/>
      <c r="BL32" s="15"/>
      <c r="BM32" s="15"/>
      <c r="BN32" s="15"/>
      <c r="BO32" s="14"/>
      <c r="BP32" s="15"/>
      <c r="BQ32" s="14"/>
      <c r="BR32" s="15"/>
      <c r="BS32" s="15"/>
      <c r="BT32" s="15"/>
      <c r="BU32" s="15"/>
      <c r="BV32" s="16"/>
      <c r="BW32" s="15"/>
      <c r="BX32" s="15"/>
    </row>
    <row r="33" spans="4:76" s="10" customFormat="1" ht="12.75" outlineLevel="2">
      <c r="D33" s="11"/>
      <c r="E33" s="32"/>
      <c r="G33" s="12"/>
      <c r="H33" s="12"/>
      <c r="I33" s="12"/>
      <c r="J33" s="39"/>
      <c r="K33" s="29"/>
      <c r="L33" s="13"/>
      <c r="M33" s="29"/>
      <c r="N33" s="13"/>
      <c r="O33" s="13"/>
      <c r="P33" s="44"/>
      <c r="Q33" s="45"/>
      <c r="R33" s="44"/>
      <c r="S33" s="45"/>
      <c r="T33" s="46"/>
      <c r="U33" s="45"/>
      <c r="V33" s="45"/>
      <c r="W33" s="44"/>
      <c r="X33" s="45"/>
      <c r="Y33" s="46"/>
      <c r="Z33" s="45"/>
      <c r="AA33" s="47"/>
      <c r="AB33" s="47"/>
      <c r="AC33" s="43"/>
      <c r="AD33" s="42"/>
      <c r="AE33" s="48"/>
      <c r="AF33" s="48"/>
      <c r="AG33" s="48"/>
      <c r="AH33" s="43"/>
      <c r="AI33" s="45"/>
      <c r="AJ33" s="45"/>
      <c r="AK33" s="43"/>
      <c r="AL33" s="43"/>
      <c r="AM33" s="47"/>
      <c r="AN33" s="47"/>
      <c r="AO33" s="46"/>
      <c r="AP33" s="47"/>
      <c r="AQ33" s="46"/>
      <c r="AR33" s="47"/>
      <c r="AS33" s="47"/>
      <c r="AW33" s="14"/>
      <c r="AX33" s="15"/>
      <c r="AY33" s="15"/>
      <c r="AZ33" s="15"/>
      <c r="BA33" s="15"/>
      <c r="BB33" s="14"/>
      <c r="BC33" s="15"/>
      <c r="BD33" s="15"/>
      <c r="BE33" s="14"/>
      <c r="BF33" s="15"/>
      <c r="BG33" s="15"/>
      <c r="BH33" s="15"/>
      <c r="BI33" s="15"/>
      <c r="BJ33" s="15"/>
      <c r="BK33" s="14"/>
      <c r="BL33" s="15"/>
      <c r="BM33" s="15"/>
      <c r="BN33" s="15"/>
      <c r="BO33" s="14"/>
      <c r="BP33" s="15"/>
      <c r="BQ33" s="14"/>
      <c r="BR33" s="15"/>
      <c r="BS33" s="15"/>
      <c r="BT33" s="15"/>
      <c r="BU33" s="15"/>
      <c r="BV33" s="16"/>
      <c r="BW33" s="15"/>
      <c r="BX33" s="15"/>
    </row>
    <row r="34" spans="4:76" s="10" customFormat="1" ht="12.75" outlineLevel="2">
      <c r="D34" s="11"/>
      <c r="E34" s="32"/>
      <c r="G34" s="12"/>
      <c r="H34" s="12"/>
      <c r="I34" s="12"/>
      <c r="J34" s="39"/>
      <c r="K34" s="29"/>
      <c r="L34" s="13"/>
      <c r="M34" s="29"/>
      <c r="N34" s="13"/>
      <c r="O34" s="13"/>
      <c r="P34" s="44"/>
      <c r="Q34" s="45"/>
      <c r="R34" s="44"/>
      <c r="S34" s="45"/>
      <c r="T34" s="46"/>
      <c r="U34" s="45"/>
      <c r="V34" s="45"/>
      <c r="W34" s="44"/>
      <c r="X34" s="45"/>
      <c r="Y34" s="46"/>
      <c r="Z34" s="45"/>
      <c r="AA34" s="47"/>
      <c r="AB34" s="47"/>
      <c r="AC34" s="43"/>
      <c r="AD34" s="42"/>
      <c r="AE34" s="48"/>
      <c r="AF34" s="48"/>
      <c r="AG34" s="48"/>
      <c r="AH34" s="43"/>
      <c r="AI34" s="45"/>
      <c r="AJ34" s="45"/>
      <c r="AK34" s="43"/>
      <c r="AL34" s="43"/>
      <c r="AM34" s="47"/>
      <c r="AN34" s="47"/>
      <c r="AO34" s="46"/>
      <c r="AP34" s="47"/>
      <c r="AQ34" s="46"/>
      <c r="AR34" s="47"/>
      <c r="AS34" s="47"/>
      <c r="AW34" s="14"/>
      <c r="AX34" s="15"/>
      <c r="AY34" s="15"/>
      <c r="AZ34" s="15"/>
      <c r="BA34" s="15"/>
      <c r="BB34" s="14"/>
      <c r="BC34" s="15"/>
      <c r="BD34" s="15"/>
      <c r="BE34" s="13"/>
      <c r="BF34" s="15"/>
      <c r="BG34" s="15"/>
      <c r="BH34" s="15"/>
      <c r="BI34" s="15"/>
      <c r="BJ34" s="15"/>
      <c r="BK34" s="14"/>
      <c r="BL34" s="15"/>
      <c r="BM34" s="15"/>
      <c r="BN34" s="15"/>
      <c r="BO34" s="14"/>
      <c r="BP34" s="15"/>
      <c r="BQ34" s="14"/>
      <c r="BR34" s="15"/>
      <c r="BS34" s="15"/>
      <c r="BT34" s="15"/>
      <c r="BU34" s="15"/>
      <c r="BV34" s="16"/>
      <c r="BW34" s="15"/>
      <c r="BX34" s="15"/>
    </row>
    <row r="35" spans="1:76" s="11" customFormat="1" ht="12.75" outlineLevel="2">
      <c r="A35" s="10"/>
      <c r="B35" s="10"/>
      <c r="C35" s="10"/>
      <c r="E35" s="32"/>
      <c r="F35" s="10"/>
      <c r="G35" s="12"/>
      <c r="H35" s="12"/>
      <c r="I35" s="12"/>
      <c r="J35" s="39"/>
      <c r="K35" s="29"/>
      <c r="L35" s="13"/>
      <c r="M35" s="29"/>
      <c r="N35" s="13"/>
      <c r="O35" s="13"/>
      <c r="P35" s="44"/>
      <c r="Q35" s="45"/>
      <c r="R35" s="44"/>
      <c r="S35" s="45"/>
      <c r="T35" s="46"/>
      <c r="U35" s="45"/>
      <c r="V35" s="45"/>
      <c r="W35" s="44"/>
      <c r="X35" s="45"/>
      <c r="Y35" s="46"/>
      <c r="Z35" s="45"/>
      <c r="AA35" s="47"/>
      <c r="AB35" s="47"/>
      <c r="AC35" s="43"/>
      <c r="AD35" s="42"/>
      <c r="AE35" s="48"/>
      <c r="AF35" s="48"/>
      <c r="AG35" s="48"/>
      <c r="AH35" s="43"/>
      <c r="AI35" s="45"/>
      <c r="AJ35" s="45"/>
      <c r="AK35" s="43"/>
      <c r="AL35" s="43"/>
      <c r="AM35" s="47"/>
      <c r="AN35" s="47"/>
      <c r="AO35" s="46"/>
      <c r="AP35" s="47"/>
      <c r="AQ35" s="46"/>
      <c r="AR35" s="47"/>
      <c r="AS35" s="47"/>
      <c r="AT35" s="10"/>
      <c r="AU35" s="10"/>
      <c r="AV35" s="10"/>
      <c r="AW35" s="14"/>
      <c r="AX35" s="15"/>
      <c r="AY35" s="15"/>
      <c r="AZ35" s="15"/>
      <c r="BA35" s="15"/>
      <c r="BB35" s="14"/>
      <c r="BC35" s="15"/>
      <c r="BD35" s="15"/>
      <c r="BE35" s="14"/>
      <c r="BF35" s="15"/>
      <c r="BG35" s="15"/>
      <c r="BH35" s="15"/>
      <c r="BI35" s="15"/>
      <c r="BJ35" s="15"/>
      <c r="BK35" s="14"/>
      <c r="BL35" s="15"/>
      <c r="BM35" s="15"/>
      <c r="BN35" s="15"/>
      <c r="BO35" s="14"/>
      <c r="BP35" s="15"/>
      <c r="BQ35" s="14"/>
      <c r="BR35" s="15"/>
      <c r="BS35" s="15"/>
      <c r="BT35" s="15"/>
      <c r="BU35" s="15"/>
      <c r="BV35" s="16"/>
      <c r="BW35" s="15"/>
      <c r="BX35" s="15"/>
    </row>
    <row r="36" spans="4:76" s="10" customFormat="1" ht="12.75" outlineLevel="2">
      <c r="D36" s="11"/>
      <c r="E36" s="32"/>
      <c r="G36" s="12"/>
      <c r="H36" s="12"/>
      <c r="I36" s="12"/>
      <c r="J36" s="39"/>
      <c r="K36" s="29"/>
      <c r="L36" s="13"/>
      <c r="M36" s="29"/>
      <c r="N36" s="13"/>
      <c r="O36" s="13"/>
      <c r="P36" s="44"/>
      <c r="Q36" s="45"/>
      <c r="R36" s="44"/>
      <c r="S36" s="45"/>
      <c r="T36" s="46"/>
      <c r="U36" s="45"/>
      <c r="V36" s="45"/>
      <c r="W36" s="44"/>
      <c r="X36" s="45"/>
      <c r="Y36" s="46"/>
      <c r="Z36" s="45"/>
      <c r="AA36" s="47"/>
      <c r="AB36" s="47"/>
      <c r="AC36" s="43"/>
      <c r="AD36" s="42"/>
      <c r="AE36" s="48"/>
      <c r="AF36" s="48"/>
      <c r="AG36" s="48"/>
      <c r="AH36" s="43"/>
      <c r="AI36" s="45"/>
      <c r="AJ36" s="45"/>
      <c r="AK36" s="43"/>
      <c r="AL36" s="43"/>
      <c r="AM36" s="47"/>
      <c r="AN36" s="47"/>
      <c r="AO36" s="46"/>
      <c r="AP36" s="47"/>
      <c r="AQ36" s="46"/>
      <c r="AR36" s="47"/>
      <c r="AS36" s="47"/>
      <c r="AW36" s="14"/>
      <c r="AX36" s="15"/>
      <c r="AY36" s="15"/>
      <c r="AZ36" s="15"/>
      <c r="BA36" s="15"/>
      <c r="BB36" s="14"/>
      <c r="BC36" s="15"/>
      <c r="BD36" s="15"/>
      <c r="BE36" s="13"/>
      <c r="BF36" s="15"/>
      <c r="BG36" s="15"/>
      <c r="BH36" s="15"/>
      <c r="BI36" s="15"/>
      <c r="BJ36" s="15"/>
      <c r="BK36" s="14"/>
      <c r="BL36" s="15"/>
      <c r="BM36" s="15"/>
      <c r="BN36" s="15"/>
      <c r="BO36" s="14"/>
      <c r="BP36" s="15"/>
      <c r="BQ36" s="14"/>
      <c r="BR36" s="15"/>
      <c r="BS36" s="15"/>
      <c r="BT36" s="15"/>
      <c r="BU36" s="15"/>
      <c r="BV36" s="16"/>
      <c r="BW36" s="15"/>
      <c r="BX36" s="15"/>
    </row>
    <row r="37" spans="4:76" s="10" customFormat="1" ht="12.75" outlineLevel="2">
      <c r="D37" s="11"/>
      <c r="E37" s="32"/>
      <c r="G37" s="12"/>
      <c r="H37" s="12"/>
      <c r="I37" s="12"/>
      <c r="J37" s="39"/>
      <c r="K37" s="29"/>
      <c r="L37" s="13"/>
      <c r="M37" s="13"/>
      <c r="N37" s="13"/>
      <c r="O37" s="13"/>
      <c r="P37" s="44"/>
      <c r="Q37" s="45"/>
      <c r="R37" s="44"/>
      <c r="S37" s="45"/>
      <c r="T37" s="46"/>
      <c r="U37" s="45"/>
      <c r="V37" s="45"/>
      <c r="W37" s="44"/>
      <c r="X37" s="45"/>
      <c r="Y37" s="46"/>
      <c r="Z37" s="45"/>
      <c r="AA37" s="47"/>
      <c r="AB37" s="47"/>
      <c r="AC37" s="43"/>
      <c r="AD37" s="42"/>
      <c r="AE37" s="48"/>
      <c r="AF37" s="48"/>
      <c r="AG37" s="48"/>
      <c r="AH37" s="43"/>
      <c r="AI37" s="45"/>
      <c r="AJ37" s="45"/>
      <c r="AK37" s="43"/>
      <c r="AL37" s="43"/>
      <c r="AM37" s="47"/>
      <c r="AN37" s="47"/>
      <c r="AO37" s="46"/>
      <c r="AP37" s="47"/>
      <c r="AQ37" s="46"/>
      <c r="AR37" s="47"/>
      <c r="AS37" s="47"/>
      <c r="AW37" s="14"/>
      <c r="AX37" s="15"/>
      <c r="AY37" s="15"/>
      <c r="AZ37" s="15"/>
      <c r="BA37" s="15"/>
      <c r="BB37" s="14"/>
      <c r="BC37" s="15"/>
      <c r="BD37" s="15"/>
      <c r="BE37" s="14"/>
      <c r="BF37" s="15"/>
      <c r="BG37" s="15"/>
      <c r="BH37" s="15"/>
      <c r="BI37" s="15"/>
      <c r="BJ37" s="15"/>
      <c r="BK37" s="14"/>
      <c r="BL37" s="15"/>
      <c r="BM37" s="15"/>
      <c r="BN37" s="15"/>
      <c r="BO37" s="14"/>
      <c r="BP37" s="15"/>
      <c r="BQ37" s="14"/>
      <c r="BR37" s="15"/>
      <c r="BS37" s="15"/>
      <c r="BT37" s="15"/>
      <c r="BU37" s="15"/>
      <c r="BV37" s="16"/>
      <c r="BW37" s="15"/>
      <c r="BX37" s="15"/>
    </row>
    <row r="38" spans="4:76" s="20" customFormat="1" ht="12.75" outlineLevel="1">
      <c r="D38" s="63"/>
      <c r="E38" s="50"/>
      <c r="G38" s="51"/>
      <c r="H38" s="51"/>
      <c r="I38" s="51"/>
      <c r="J38" s="52"/>
      <c r="K38" s="53"/>
      <c r="L38" s="54"/>
      <c r="M38" s="54"/>
      <c r="N38" s="54"/>
      <c r="O38" s="54"/>
      <c r="P38" s="55"/>
      <c r="Q38" s="56"/>
      <c r="R38" s="55"/>
      <c r="S38" s="56"/>
      <c r="T38" s="57"/>
      <c r="U38" s="56"/>
      <c r="V38" s="56"/>
      <c r="W38" s="55"/>
      <c r="X38" s="56"/>
      <c r="Y38" s="57"/>
      <c r="Z38" s="56"/>
      <c r="AA38" s="58"/>
      <c r="AB38" s="58"/>
      <c r="AC38" s="59"/>
      <c r="AD38" s="59"/>
      <c r="AE38" s="58"/>
      <c r="AF38" s="58"/>
      <c r="AG38" s="58"/>
      <c r="AH38" s="59"/>
      <c r="AI38" s="56"/>
      <c r="AJ38" s="56"/>
      <c r="AK38" s="59"/>
      <c r="AL38" s="59"/>
      <c r="AM38" s="58"/>
      <c r="AN38" s="58"/>
      <c r="AO38" s="57"/>
      <c r="AP38" s="58"/>
      <c r="AQ38" s="57"/>
      <c r="AR38" s="58"/>
      <c r="AS38" s="58"/>
      <c r="AW38" s="60"/>
      <c r="AX38" s="61"/>
      <c r="AY38" s="61"/>
      <c r="AZ38" s="61"/>
      <c r="BA38" s="61"/>
      <c r="BB38" s="60"/>
      <c r="BC38" s="61"/>
      <c r="BD38" s="61"/>
      <c r="BE38" s="60"/>
      <c r="BF38" s="61"/>
      <c r="BG38" s="61"/>
      <c r="BH38" s="61"/>
      <c r="BI38" s="61"/>
      <c r="BJ38" s="61"/>
      <c r="BK38" s="60"/>
      <c r="BL38" s="61"/>
      <c r="BM38" s="61"/>
      <c r="BN38" s="61"/>
      <c r="BO38" s="60"/>
      <c r="BP38" s="61"/>
      <c r="BQ38" s="60"/>
      <c r="BR38" s="61"/>
      <c r="BS38" s="61"/>
      <c r="BT38" s="61"/>
      <c r="BU38" s="61"/>
      <c r="BV38" s="62"/>
      <c r="BW38" s="61"/>
      <c r="BX38" s="61"/>
    </row>
    <row r="39" spans="5:76" s="10" customFormat="1" ht="12.75" outlineLevel="2">
      <c r="E39" s="32"/>
      <c r="G39" s="12"/>
      <c r="H39" s="12"/>
      <c r="I39" s="12"/>
      <c r="J39" s="39"/>
      <c r="K39" s="29"/>
      <c r="L39" s="13"/>
      <c r="M39" s="13"/>
      <c r="N39" s="13"/>
      <c r="O39" s="13"/>
      <c r="P39" s="44"/>
      <c r="Q39" s="45"/>
      <c r="R39" s="44"/>
      <c r="S39" s="45"/>
      <c r="T39" s="46"/>
      <c r="U39" s="45"/>
      <c r="V39" s="45"/>
      <c r="W39" s="44"/>
      <c r="X39" s="45"/>
      <c r="Y39" s="46"/>
      <c r="Z39" s="45"/>
      <c r="AA39" s="47"/>
      <c r="AB39" s="47"/>
      <c r="AC39" s="43"/>
      <c r="AD39" s="43"/>
      <c r="AE39" s="48"/>
      <c r="AF39" s="47"/>
      <c r="AG39" s="47"/>
      <c r="AH39" s="43"/>
      <c r="AI39" s="45"/>
      <c r="AJ39" s="45"/>
      <c r="AK39" s="43"/>
      <c r="AL39" s="43"/>
      <c r="AM39" s="47"/>
      <c r="AN39" s="47"/>
      <c r="AO39" s="46"/>
      <c r="AP39" s="47"/>
      <c r="AQ39" s="46"/>
      <c r="AR39" s="47"/>
      <c r="AS39" s="47"/>
      <c r="AW39" s="14"/>
      <c r="AX39" s="15"/>
      <c r="AY39" s="15"/>
      <c r="AZ39" s="15"/>
      <c r="BA39" s="15"/>
      <c r="BB39" s="14"/>
      <c r="BC39" s="15"/>
      <c r="BD39" s="15"/>
      <c r="BE39" s="13"/>
      <c r="BF39" s="15"/>
      <c r="BG39" s="15"/>
      <c r="BH39" s="15"/>
      <c r="BI39" s="15"/>
      <c r="BJ39" s="15"/>
      <c r="BK39" s="14"/>
      <c r="BL39" s="15"/>
      <c r="BM39" s="15"/>
      <c r="BN39" s="15"/>
      <c r="BO39" s="14"/>
      <c r="BP39" s="15"/>
      <c r="BQ39" s="14"/>
      <c r="BR39" s="15"/>
      <c r="BS39" s="15"/>
      <c r="BT39" s="15"/>
      <c r="BU39" s="15"/>
      <c r="BV39" s="16"/>
      <c r="BW39" s="15"/>
      <c r="BX39" s="15"/>
    </row>
    <row r="40" spans="5:76" s="20" customFormat="1" ht="12.75" outlineLevel="1">
      <c r="E40" s="50"/>
      <c r="G40" s="51"/>
      <c r="H40" s="51"/>
      <c r="I40" s="51"/>
      <c r="J40" s="52"/>
      <c r="K40" s="53"/>
      <c r="L40" s="54"/>
      <c r="M40" s="54"/>
      <c r="N40" s="54"/>
      <c r="O40" s="54"/>
      <c r="P40" s="55"/>
      <c r="Q40" s="56"/>
      <c r="R40" s="55"/>
      <c r="S40" s="56"/>
      <c r="T40" s="57"/>
      <c r="U40" s="56"/>
      <c r="V40" s="56"/>
      <c r="W40" s="55"/>
      <c r="X40" s="56"/>
      <c r="Y40" s="57"/>
      <c r="Z40" s="56"/>
      <c r="AA40" s="58"/>
      <c r="AB40" s="58"/>
      <c r="AC40" s="59"/>
      <c r="AD40" s="59"/>
      <c r="AE40" s="58"/>
      <c r="AF40" s="58"/>
      <c r="AG40" s="58"/>
      <c r="AH40" s="59"/>
      <c r="AI40" s="56"/>
      <c r="AJ40" s="56"/>
      <c r="AK40" s="59"/>
      <c r="AL40" s="59"/>
      <c r="AM40" s="58"/>
      <c r="AN40" s="58"/>
      <c r="AO40" s="57"/>
      <c r="AP40" s="58"/>
      <c r="AQ40" s="57"/>
      <c r="AR40" s="58"/>
      <c r="AS40" s="58"/>
      <c r="AW40" s="60"/>
      <c r="AX40" s="61"/>
      <c r="AY40" s="61"/>
      <c r="AZ40" s="61"/>
      <c r="BA40" s="61"/>
      <c r="BB40" s="60"/>
      <c r="BC40" s="61"/>
      <c r="BD40" s="61"/>
      <c r="BE40" s="54"/>
      <c r="BF40" s="61"/>
      <c r="BG40" s="61"/>
      <c r="BH40" s="61"/>
      <c r="BI40" s="61"/>
      <c r="BJ40" s="61"/>
      <c r="BK40" s="60"/>
      <c r="BL40" s="61"/>
      <c r="BM40" s="61"/>
      <c r="BN40" s="61"/>
      <c r="BO40" s="60"/>
      <c r="BP40" s="61"/>
      <c r="BQ40" s="60"/>
      <c r="BR40" s="61"/>
      <c r="BS40" s="61"/>
      <c r="BT40" s="61"/>
      <c r="BU40" s="61"/>
      <c r="BV40" s="62"/>
      <c r="BW40" s="61"/>
      <c r="BX40" s="61"/>
    </row>
    <row r="41" spans="4:76" s="10" customFormat="1" ht="12.75" outlineLevel="2">
      <c r="D41" s="11"/>
      <c r="E41" s="32"/>
      <c r="G41" s="12"/>
      <c r="H41" s="12"/>
      <c r="I41" s="12"/>
      <c r="J41" s="39"/>
      <c r="K41" s="29"/>
      <c r="L41" s="13"/>
      <c r="M41" s="13"/>
      <c r="N41" s="13"/>
      <c r="O41" s="13"/>
      <c r="P41" s="44"/>
      <c r="Q41" s="45"/>
      <c r="R41" s="44"/>
      <c r="S41" s="45"/>
      <c r="T41" s="46"/>
      <c r="U41" s="45"/>
      <c r="V41" s="45"/>
      <c r="W41" s="45"/>
      <c r="X41" s="45"/>
      <c r="Y41" s="46"/>
      <c r="Z41" s="45"/>
      <c r="AA41" s="47"/>
      <c r="AB41" s="46"/>
      <c r="AC41" s="43"/>
      <c r="AD41" s="43"/>
      <c r="AE41" s="48"/>
      <c r="AF41" s="47"/>
      <c r="AG41" s="47"/>
      <c r="AH41" s="49"/>
      <c r="AI41" s="45"/>
      <c r="AJ41" s="45"/>
      <c r="AK41" s="49"/>
      <c r="AL41" s="49"/>
      <c r="AM41" s="47"/>
      <c r="AN41" s="47"/>
      <c r="AO41" s="46"/>
      <c r="AP41" s="47"/>
      <c r="AQ41" s="46"/>
      <c r="AR41" s="47"/>
      <c r="AS41" s="47"/>
      <c r="AW41" s="14"/>
      <c r="AX41" s="15"/>
      <c r="AY41" s="15"/>
      <c r="AZ41" s="15"/>
      <c r="BA41" s="15"/>
      <c r="BB41" s="14"/>
      <c r="BC41" s="15"/>
      <c r="BD41" s="15"/>
      <c r="BE41" s="14"/>
      <c r="BF41" s="15"/>
      <c r="BG41" s="15"/>
      <c r="BH41" s="15"/>
      <c r="BI41" s="15"/>
      <c r="BJ41" s="15"/>
      <c r="BK41" s="14"/>
      <c r="BL41" s="15"/>
      <c r="BM41" s="15"/>
      <c r="BN41" s="15"/>
      <c r="BO41" s="14"/>
      <c r="BP41" s="15"/>
      <c r="BQ41" s="14"/>
      <c r="BR41" s="15"/>
      <c r="BS41" s="15"/>
      <c r="BT41" s="15"/>
      <c r="BU41" s="15"/>
      <c r="BV41" s="16"/>
      <c r="BW41" s="15"/>
      <c r="BX41" s="15"/>
    </row>
    <row r="42" spans="4:76" s="20" customFormat="1" ht="12.75" outlineLevel="1">
      <c r="D42" s="63"/>
      <c r="E42" s="50"/>
      <c r="G42" s="51"/>
      <c r="H42" s="51"/>
      <c r="I42" s="51"/>
      <c r="J42" s="52"/>
      <c r="K42" s="53"/>
      <c r="L42" s="54"/>
      <c r="M42" s="54"/>
      <c r="N42" s="54"/>
      <c r="O42" s="54"/>
      <c r="P42" s="55"/>
      <c r="Q42" s="56"/>
      <c r="R42" s="55"/>
      <c r="S42" s="56"/>
      <c r="T42" s="57"/>
      <c r="U42" s="56"/>
      <c r="V42" s="56"/>
      <c r="W42" s="56"/>
      <c r="X42" s="56"/>
      <c r="Y42" s="57"/>
      <c r="Z42" s="56"/>
      <c r="AA42" s="58"/>
      <c r="AB42" s="57"/>
      <c r="AC42" s="59"/>
      <c r="AD42" s="59"/>
      <c r="AE42" s="58"/>
      <c r="AF42" s="58"/>
      <c r="AG42" s="58"/>
      <c r="AH42" s="73"/>
      <c r="AI42" s="56"/>
      <c r="AJ42" s="56"/>
      <c r="AK42" s="73"/>
      <c r="AL42" s="73"/>
      <c r="AM42" s="58"/>
      <c r="AN42" s="58"/>
      <c r="AO42" s="57"/>
      <c r="AP42" s="58"/>
      <c r="AQ42" s="57"/>
      <c r="AR42" s="58"/>
      <c r="AS42" s="58"/>
      <c r="AW42" s="60"/>
      <c r="AX42" s="61"/>
      <c r="AY42" s="61"/>
      <c r="AZ42" s="61"/>
      <c r="BA42" s="61"/>
      <c r="BB42" s="60"/>
      <c r="BC42" s="61"/>
      <c r="BD42" s="61"/>
      <c r="BE42" s="60"/>
      <c r="BF42" s="61"/>
      <c r="BG42" s="61"/>
      <c r="BH42" s="61"/>
      <c r="BI42" s="61"/>
      <c r="BJ42" s="61"/>
      <c r="BK42" s="60"/>
      <c r="BL42" s="61"/>
      <c r="BM42" s="61"/>
      <c r="BN42" s="61"/>
      <c r="BO42" s="60"/>
      <c r="BP42" s="61"/>
      <c r="BQ42" s="60"/>
      <c r="BR42" s="61"/>
      <c r="BS42" s="61"/>
      <c r="BT42" s="61"/>
      <c r="BU42" s="61"/>
      <c r="BV42" s="62"/>
      <c r="BW42" s="61"/>
      <c r="BX42" s="61"/>
    </row>
    <row r="43" spans="4:76" s="10" customFormat="1" ht="12.75" outlineLevel="2">
      <c r="D43" s="11"/>
      <c r="E43" s="32"/>
      <c r="G43" s="17"/>
      <c r="H43" s="12"/>
      <c r="I43" s="12"/>
      <c r="J43" s="39"/>
      <c r="K43" s="29"/>
      <c r="L43" s="13"/>
      <c r="M43" s="40"/>
      <c r="N43" s="13"/>
      <c r="O43" s="13"/>
      <c r="P43" s="44"/>
      <c r="Q43" s="45"/>
      <c r="R43" s="44"/>
      <c r="S43" s="45"/>
      <c r="T43" s="46"/>
      <c r="U43" s="45"/>
      <c r="V43" s="44"/>
      <c r="W43" s="44"/>
      <c r="X43" s="45"/>
      <c r="Y43" s="46"/>
      <c r="Z43" s="45"/>
      <c r="AA43" s="47"/>
      <c r="AB43" s="47"/>
      <c r="AC43" s="43"/>
      <c r="AD43" s="42"/>
      <c r="AE43" s="48"/>
      <c r="AF43" s="48"/>
      <c r="AG43" s="48"/>
      <c r="AH43" s="43"/>
      <c r="AI43" s="45"/>
      <c r="AJ43" s="45"/>
      <c r="AK43" s="43"/>
      <c r="AL43" s="43"/>
      <c r="AM43" s="47"/>
      <c r="AN43" s="47"/>
      <c r="AO43" s="46"/>
      <c r="AP43" s="47"/>
      <c r="AQ43" s="46"/>
      <c r="AR43" s="47"/>
      <c r="AS43" s="47"/>
      <c r="AW43" s="14"/>
      <c r="AX43" s="15"/>
      <c r="AY43" s="15"/>
      <c r="AZ43" s="15"/>
      <c r="BA43" s="15"/>
      <c r="BB43" s="14"/>
      <c r="BC43" s="15"/>
      <c r="BD43" s="15"/>
      <c r="BE43" s="13"/>
      <c r="BF43" s="15"/>
      <c r="BG43" s="15"/>
      <c r="BH43" s="15"/>
      <c r="BI43" s="15"/>
      <c r="BJ43" s="15"/>
      <c r="BK43" s="14"/>
      <c r="BL43" s="15"/>
      <c r="BM43" s="15"/>
      <c r="BN43" s="15"/>
      <c r="BO43" s="14"/>
      <c r="BP43" s="15"/>
      <c r="BQ43" s="14"/>
      <c r="BR43" s="15"/>
      <c r="BS43" s="15"/>
      <c r="BT43" s="15"/>
      <c r="BU43" s="15"/>
      <c r="BV43" s="16"/>
      <c r="BW43" s="15"/>
      <c r="BX43" s="15"/>
    </row>
    <row r="44" spans="4:76" s="10" customFormat="1" ht="12.75" outlineLevel="2">
      <c r="D44" s="11"/>
      <c r="E44" s="32"/>
      <c r="G44" s="12"/>
      <c r="H44" s="12"/>
      <c r="I44" s="12"/>
      <c r="J44" s="39"/>
      <c r="K44" s="29"/>
      <c r="L44" s="13"/>
      <c r="M44" s="13"/>
      <c r="N44" s="13"/>
      <c r="O44" s="13"/>
      <c r="P44" s="44"/>
      <c r="Q44" s="45"/>
      <c r="R44" s="44"/>
      <c r="S44" s="45"/>
      <c r="T44" s="46"/>
      <c r="U44" s="45"/>
      <c r="V44" s="45"/>
      <c r="W44" s="44"/>
      <c r="X44" s="45"/>
      <c r="Y44" s="46"/>
      <c r="Z44" s="45"/>
      <c r="AA44" s="47"/>
      <c r="AB44" s="47"/>
      <c r="AC44" s="43"/>
      <c r="AD44" s="42"/>
      <c r="AE44" s="48"/>
      <c r="AF44" s="48"/>
      <c r="AG44" s="48"/>
      <c r="AH44" s="43"/>
      <c r="AI44" s="45"/>
      <c r="AJ44" s="45"/>
      <c r="AK44" s="43"/>
      <c r="AL44" s="43"/>
      <c r="AM44" s="47"/>
      <c r="AN44" s="47"/>
      <c r="AO44" s="46"/>
      <c r="AP44" s="47"/>
      <c r="AQ44" s="46"/>
      <c r="AR44" s="47"/>
      <c r="AS44" s="47"/>
      <c r="AW44" s="13"/>
      <c r="BA44" s="41"/>
      <c r="BB44" s="13"/>
      <c r="BC44" s="41"/>
      <c r="BD44" s="41"/>
      <c r="BE44" s="13"/>
      <c r="BF44" s="13"/>
      <c r="BJ44" s="41"/>
      <c r="BK44" s="13"/>
      <c r="BL44" s="41"/>
      <c r="BM44" s="41"/>
      <c r="BR44" s="41"/>
      <c r="BV44" s="37"/>
      <c r="BW44" s="41"/>
      <c r="BX44" s="41"/>
    </row>
    <row r="45" spans="4:76" s="10" customFormat="1" ht="12.75" outlineLevel="2">
      <c r="D45" s="11"/>
      <c r="E45" s="32"/>
      <c r="G45" s="12"/>
      <c r="H45" s="12"/>
      <c r="I45" s="12"/>
      <c r="J45" s="39"/>
      <c r="K45" s="29"/>
      <c r="L45" s="13"/>
      <c r="M45" s="13"/>
      <c r="N45" s="13"/>
      <c r="O45" s="13"/>
      <c r="P45" s="44"/>
      <c r="Q45" s="45"/>
      <c r="R45" s="44"/>
      <c r="S45" s="45"/>
      <c r="T45" s="46"/>
      <c r="U45" s="45"/>
      <c r="V45" s="45"/>
      <c r="W45" s="44"/>
      <c r="X45" s="45"/>
      <c r="Y45" s="46"/>
      <c r="Z45" s="45"/>
      <c r="AA45" s="47"/>
      <c r="AB45" s="47"/>
      <c r="AC45" s="43"/>
      <c r="AD45" s="42"/>
      <c r="AE45" s="48"/>
      <c r="AF45" s="48"/>
      <c r="AG45" s="48"/>
      <c r="AH45" s="43"/>
      <c r="AI45" s="45"/>
      <c r="AJ45" s="45"/>
      <c r="AK45" s="43"/>
      <c r="AL45" s="43"/>
      <c r="AM45" s="47"/>
      <c r="AN45" s="47"/>
      <c r="AO45" s="46"/>
      <c r="AP45" s="47"/>
      <c r="AQ45" s="46"/>
      <c r="AR45" s="47"/>
      <c r="AS45" s="47"/>
      <c r="AW45" s="13"/>
      <c r="BA45" s="41"/>
      <c r="BB45" s="13"/>
      <c r="BC45" s="41"/>
      <c r="BD45" s="41"/>
      <c r="BE45" s="13"/>
      <c r="BF45" s="13"/>
      <c r="BJ45" s="41"/>
      <c r="BK45" s="13"/>
      <c r="BL45" s="41"/>
      <c r="BM45" s="41"/>
      <c r="BR45" s="41"/>
      <c r="BV45" s="37"/>
      <c r="BW45" s="41"/>
      <c r="BX45" s="41"/>
    </row>
    <row r="46" spans="4:76" s="20" customFormat="1" ht="12.75" outlineLevel="1">
      <c r="D46" s="63"/>
      <c r="E46" s="50"/>
      <c r="G46" s="51"/>
      <c r="H46" s="51"/>
      <c r="I46" s="51"/>
      <c r="J46" s="52"/>
      <c r="K46" s="53"/>
      <c r="L46" s="54"/>
      <c r="M46" s="54"/>
      <c r="N46" s="54"/>
      <c r="O46" s="54"/>
      <c r="P46" s="55"/>
      <c r="Q46" s="56"/>
      <c r="R46" s="55"/>
      <c r="S46" s="56"/>
      <c r="T46" s="57"/>
      <c r="U46" s="56"/>
      <c r="V46" s="56"/>
      <c r="W46" s="55"/>
      <c r="X46" s="56"/>
      <c r="Y46" s="57"/>
      <c r="Z46" s="56"/>
      <c r="AA46" s="58"/>
      <c r="AB46" s="58"/>
      <c r="AC46" s="59"/>
      <c r="AD46" s="59"/>
      <c r="AE46" s="58"/>
      <c r="AF46" s="58"/>
      <c r="AG46" s="58"/>
      <c r="AH46" s="59"/>
      <c r="AI46" s="56"/>
      <c r="AJ46" s="56"/>
      <c r="AK46" s="59"/>
      <c r="AL46" s="59"/>
      <c r="AM46" s="58"/>
      <c r="AN46" s="58"/>
      <c r="AO46" s="57"/>
      <c r="AP46" s="58"/>
      <c r="AQ46" s="57"/>
      <c r="AR46" s="58"/>
      <c r="AS46" s="58"/>
      <c r="AW46" s="54"/>
      <c r="BA46" s="74"/>
      <c r="BB46" s="54"/>
      <c r="BC46" s="74"/>
      <c r="BD46" s="74"/>
      <c r="BE46" s="54"/>
      <c r="BF46" s="54"/>
      <c r="BJ46" s="74"/>
      <c r="BK46" s="54"/>
      <c r="BL46" s="74"/>
      <c r="BM46" s="74"/>
      <c r="BR46" s="74"/>
      <c r="BV46" s="70"/>
      <c r="BW46" s="74"/>
      <c r="BX46" s="74"/>
    </row>
    <row r="47" spans="4:76" s="10" customFormat="1" ht="12.75" outlineLevel="2">
      <c r="D47" s="11"/>
      <c r="E47" s="32"/>
      <c r="G47" s="12"/>
      <c r="H47" s="12"/>
      <c r="I47" s="12"/>
      <c r="J47" s="39"/>
      <c r="K47" s="29"/>
      <c r="L47" s="13"/>
      <c r="M47" s="29"/>
      <c r="N47" s="13"/>
      <c r="O47" s="13"/>
      <c r="P47" s="44"/>
      <c r="Q47" s="45"/>
      <c r="R47" s="44"/>
      <c r="S47" s="44"/>
      <c r="T47" s="47"/>
      <c r="U47" s="44"/>
      <c r="V47" s="44"/>
      <c r="W47" s="44"/>
      <c r="X47" s="45"/>
      <c r="Y47" s="46"/>
      <c r="Z47" s="45"/>
      <c r="AA47" s="47"/>
      <c r="AB47" s="47"/>
      <c r="AC47" s="43"/>
      <c r="AD47" s="42"/>
      <c r="AE47" s="48"/>
      <c r="AF47" s="48"/>
      <c r="AG47" s="48"/>
      <c r="AH47" s="43"/>
      <c r="AI47" s="44"/>
      <c r="AJ47" s="44"/>
      <c r="AK47" s="43"/>
      <c r="AL47" s="43"/>
      <c r="AM47" s="47"/>
      <c r="AN47" s="47"/>
      <c r="AO47" s="46"/>
      <c r="AP47" s="47"/>
      <c r="AQ47" s="46"/>
      <c r="AR47" s="47"/>
      <c r="AS47" s="47"/>
      <c r="AW47" s="14"/>
      <c r="AX47" s="15"/>
      <c r="AY47" s="15"/>
      <c r="AZ47" s="15"/>
      <c r="BA47" s="15"/>
      <c r="BB47" s="14"/>
      <c r="BC47" s="15"/>
      <c r="BD47" s="15"/>
      <c r="BE47" s="14"/>
      <c r="BF47" s="15"/>
      <c r="BG47" s="15"/>
      <c r="BH47" s="15"/>
      <c r="BI47" s="15"/>
      <c r="BJ47" s="15"/>
      <c r="BK47" s="14"/>
      <c r="BL47" s="15"/>
      <c r="BM47" s="15"/>
      <c r="BN47" s="15"/>
      <c r="BO47" s="14"/>
      <c r="BP47" s="15"/>
      <c r="BQ47" s="14"/>
      <c r="BR47" s="15"/>
      <c r="BS47" s="15"/>
      <c r="BT47" s="15"/>
      <c r="BU47" s="15"/>
      <c r="BV47" s="16"/>
      <c r="BW47" s="15"/>
      <c r="BX47" s="15"/>
    </row>
    <row r="48" spans="4:76" s="10" customFormat="1" ht="12.75" outlineLevel="2">
      <c r="D48" s="11"/>
      <c r="E48" s="32"/>
      <c r="G48" s="12"/>
      <c r="H48" s="12"/>
      <c r="I48" s="12"/>
      <c r="J48" s="39"/>
      <c r="K48" s="29"/>
      <c r="L48" s="13"/>
      <c r="M48" s="29"/>
      <c r="N48" s="13"/>
      <c r="O48" s="13"/>
      <c r="P48" s="44"/>
      <c r="Q48" s="45"/>
      <c r="R48" s="44"/>
      <c r="S48" s="44"/>
      <c r="T48" s="47"/>
      <c r="U48" s="44"/>
      <c r="V48" s="44"/>
      <c r="W48" s="44"/>
      <c r="X48" s="45"/>
      <c r="Y48" s="46"/>
      <c r="Z48" s="45"/>
      <c r="AA48" s="47"/>
      <c r="AB48" s="47"/>
      <c r="AC48" s="43"/>
      <c r="AD48" s="42"/>
      <c r="AE48" s="48"/>
      <c r="AF48" s="48"/>
      <c r="AG48" s="48"/>
      <c r="AH48" s="43"/>
      <c r="AI48" s="44"/>
      <c r="AJ48" s="44"/>
      <c r="AK48" s="43"/>
      <c r="AL48" s="43"/>
      <c r="AM48" s="47"/>
      <c r="AN48" s="47"/>
      <c r="AO48" s="46"/>
      <c r="AP48" s="47"/>
      <c r="AQ48" s="46"/>
      <c r="AR48" s="47"/>
      <c r="AS48" s="47"/>
      <c r="AW48" s="14"/>
      <c r="AX48" s="15"/>
      <c r="AY48" s="15"/>
      <c r="AZ48" s="15"/>
      <c r="BA48" s="15"/>
      <c r="BB48" s="14"/>
      <c r="BC48" s="15"/>
      <c r="BD48" s="15"/>
      <c r="BE48" s="13"/>
      <c r="BF48" s="15"/>
      <c r="BG48" s="15"/>
      <c r="BH48" s="15"/>
      <c r="BI48" s="15"/>
      <c r="BJ48" s="15"/>
      <c r="BK48" s="14"/>
      <c r="BL48" s="15"/>
      <c r="BM48" s="15"/>
      <c r="BN48" s="15"/>
      <c r="BO48" s="14"/>
      <c r="BP48" s="15"/>
      <c r="BQ48" s="14"/>
      <c r="BR48" s="15"/>
      <c r="BS48" s="15"/>
      <c r="BT48" s="15"/>
      <c r="BU48" s="15"/>
      <c r="BV48" s="16"/>
      <c r="BW48" s="15"/>
      <c r="BX48" s="15"/>
    </row>
    <row r="49" spans="4:76" s="20" customFormat="1" ht="12.75" outlineLevel="1">
      <c r="D49" s="63"/>
      <c r="E49" s="50"/>
      <c r="G49" s="51"/>
      <c r="H49" s="51"/>
      <c r="I49" s="51"/>
      <c r="J49" s="52"/>
      <c r="K49" s="53"/>
      <c r="L49" s="54"/>
      <c r="M49" s="53"/>
      <c r="N49" s="54"/>
      <c r="O49" s="54"/>
      <c r="P49" s="55"/>
      <c r="Q49" s="56"/>
      <c r="R49" s="55"/>
      <c r="S49" s="55"/>
      <c r="T49" s="58"/>
      <c r="U49" s="55"/>
      <c r="V49" s="55"/>
      <c r="W49" s="55"/>
      <c r="X49" s="56"/>
      <c r="Y49" s="57"/>
      <c r="Z49" s="56"/>
      <c r="AA49" s="58"/>
      <c r="AB49" s="58"/>
      <c r="AC49" s="59"/>
      <c r="AD49" s="59"/>
      <c r="AE49" s="58"/>
      <c r="AF49" s="58"/>
      <c r="AG49" s="58"/>
      <c r="AH49" s="59"/>
      <c r="AI49" s="55"/>
      <c r="AJ49" s="55"/>
      <c r="AK49" s="59"/>
      <c r="AL49" s="59"/>
      <c r="AM49" s="58"/>
      <c r="AN49" s="58"/>
      <c r="AO49" s="57"/>
      <c r="AP49" s="58"/>
      <c r="AQ49" s="57"/>
      <c r="AR49" s="58"/>
      <c r="AS49" s="58"/>
      <c r="AW49" s="60"/>
      <c r="AX49" s="61"/>
      <c r="AY49" s="61"/>
      <c r="AZ49" s="61"/>
      <c r="BA49" s="61"/>
      <c r="BB49" s="60"/>
      <c r="BC49" s="61"/>
      <c r="BD49" s="61"/>
      <c r="BE49" s="54"/>
      <c r="BF49" s="61"/>
      <c r="BG49" s="61"/>
      <c r="BH49" s="61"/>
      <c r="BI49" s="61"/>
      <c r="BJ49" s="61"/>
      <c r="BK49" s="60"/>
      <c r="BL49" s="61"/>
      <c r="BM49" s="61"/>
      <c r="BN49" s="61"/>
      <c r="BO49" s="60"/>
      <c r="BP49" s="61"/>
      <c r="BQ49" s="60"/>
      <c r="BR49" s="61"/>
      <c r="BS49" s="61"/>
      <c r="BT49" s="61"/>
      <c r="BU49" s="61"/>
      <c r="BV49" s="62"/>
      <c r="BW49" s="61"/>
      <c r="BX49" s="61"/>
    </row>
    <row r="50" spans="4:76" s="10" customFormat="1" ht="12.75" outlineLevel="2">
      <c r="D50" s="11"/>
      <c r="E50" s="32"/>
      <c r="G50" s="12"/>
      <c r="H50" s="12"/>
      <c r="I50" s="12"/>
      <c r="J50" s="39"/>
      <c r="K50" s="29"/>
      <c r="L50" s="13"/>
      <c r="M50" s="13"/>
      <c r="N50" s="13"/>
      <c r="O50" s="13"/>
      <c r="P50" s="44"/>
      <c r="Q50" s="45"/>
      <c r="R50" s="44"/>
      <c r="S50" s="45"/>
      <c r="T50" s="46"/>
      <c r="U50" s="45"/>
      <c r="V50" s="44"/>
      <c r="W50" s="45"/>
      <c r="X50" s="45"/>
      <c r="Y50" s="46"/>
      <c r="Z50" s="45"/>
      <c r="AA50" s="47"/>
      <c r="AB50" s="46"/>
      <c r="AC50" s="43"/>
      <c r="AD50" s="43"/>
      <c r="AE50" s="48"/>
      <c r="AF50" s="47"/>
      <c r="AG50" s="47"/>
      <c r="AH50" s="49"/>
      <c r="AI50" s="45"/>
      <c r="AJ50" s="45"/>
      <c r="AK50" s="49"/>
      <c r="AL50" s="49"/>
      <c r="AM50" s="47"/>
      <c r="AN50" s="47"/>
      <c r="AO50" s="46"/>
      <c r="AP50" s="47"/>
      <c r="AQ50" s="46"/>
      <c r="AR50" s="47"/>
      <c r="AS50" s="47"/>
      <c r="AW50" s="14"/>
      <c r="AX50" s="15"/>
      <c r="AY50" s="15"/>
      <c r="AZ50" s="15"/>
      <c r="BA50" s="15"/>
      <c r="BB50" s="14"/>
      <c r="BC50" s="15"/>
      <c r="BD50" s="15"/>
      <c r="BE50" s="13"/>
      <c r="BF50" s="15"/>
      <c r="BG50" s="15"/>
      <c r="BH50" s="15"/>
      <c r="BI50" s="15"/>
      <c r="BJ50" s="15"/>
      <c r="BK50" s="14"/>
      <c r="BL50" s="15"/>
      <c r="BM50" s="15"/>
      <c r="BN50" s="15"/>
      <c r="BO50" s="14"/>
      <c r="BP50" s="15"/>
      <c r="BQ50" s="14"/>
      <c r="BR50" s="15"/>
      <c r="BS50" s="15"/>
      <c r="BT50" s="15"/>
      <c r="BU50" s="15"/>
      <c r="BV50" s="16"/>
      <c r="BW50" s="15"/>
      <c r="BX50" s="15"/>
    </row>
    <row r="51" spans="4:76" s="10" customFormat="1" ht="12.75" outlineLevel="2">
      <c r="D51" s="11"/>
      <c r="E51" s="33"/>
      <c r="G51" s="17"/>
      <c r="H51" s="12"/>
      <c r="I51" s="12"/>
      <c r="J51" s="39"/>
      <c r="K51" s="29"/>
      <c r="L51" s="13"/>
      <c r="M51" s="13"/>
      <c r="N51" s="13"/>
      <c r="O51" s="13"/>
      <c r="P51" s="44"/>
      <c r="Q51" s="45"/>
      <c r="R51" s="44"/>
      <c r="S51" s="45"/>
      <c r="T51" s="46"/>
      <c r="U51" s="45"/>
      <c r="V51" s="44"/>
      <c r="W51" s="44"/>
      <c r="X51" s="45"/>
      <c r="Y51" s="46"/>
      <c r="Z51" s="45"/>
      <c r="AA51" s="47"/>
      <c r="AB51" s="47"/>
      <c r="AC51" s="43"/>
      <c r="AD51" s="42"/>
      <c r="AE51" s="48"/>
      <c r="AF51" s="48"/>
      <c r="AG51" s="48"/>
      <c r="AH51" s="43"/>
      <c r="AI51" s="45"/>
      <c r="AJ51" s="45"/>
      <c r="AK51" s="43"/>
      <c r="AL51" s="43"/>
      <c r="AM51" s="47"/>
      <c r="AN51" s="47"/>
      <c r="AO51" s="46"/>
      <c r="AP51" s="47"/>
      <c r="AQ51" s="46"/>
      <c r="AR51" s="47"/>
      <c r="AS51" s="47"/>
      <c r="AW51" s="14"/>
      <c r="AX51" s="15"/>
      <c r="AY51" s="15"/>
      <c r="AZ51" s="15"/>
      <c r="BA51" s="15"/>
      <c r="BB51" s="14"/>
      <c r="BC51" s="15"/>
      <c r="BD51" s="15"/>
      <c r="BE51" s="13"/>
      <c r="BF51" s="15"/>
      <c r="BG51" s="15"/>
      <c r="BH51" s="15"/>
      <c r="BI51" s="15"/>
      <c r="BJ51" s="15"/>
      <c r="BK51" s="14"/>
      <c r="BL51" s="15"/>
      <c r="BM51" s="15"/>
      <c r="BN51" s="15"/>
      <c r="BO51" s="14"/>
      <c r="BP51" s="15"/>
      <c r="BQ51" s="14"/>
      <c r="BR51" s="15"/>
      <c r="BS51" s="15"/>
      <c r="BT51" s="15"/>
      <c r="BU51" s="15"/>
      <c r="BV51" s="16"/>
      <c r="BW51" s="15"/>
      <c r="BX51" s="15"/>
    </row>
    <row r="52" spans="4:76" s="20" customFormat="1" ht="12.75" outlineLevel="1">
      <c r="D52" s="63"/>
      <c r="E52" s="30"/>
      <c r="G52" s="72"/>
      <c r="H52" s="51"/>
      <c r="I52" s="51"/>
      <c r="J52" s="52"/>
      <c r="K52" s="53"/>
      <c r="L52" s="54"/>
      <c r="M52" s="54"/>
      <c r="N52" s="54"/>
      <c r="O52" s="54"/>
      <c r="P52" s="55"/>
      <c r="Q52" s="56"/>
      <c r="R52" s="55"/>
      <c r="S52" s="56"/>
      <c r="T52" s="57"/>
      <c r="U52" s="56"/>
      <c r="V52" s="55"/>
      <c r="W52" s="55"/>
      <c r="X52" s="56"/>
      <c r="Y52" s="57"/>
      <c r="Z52" s="56"/>
      <c r="AA52" s="58"/>
      <c r="AB52" s="58"/>
      <c r="AC52" s="59"/>
      <c r="AD52" s="59"/>
      <c r="AE52" s="58"/>
      <c r="AF52" s="58"/>
      <c r="AG52" s="58"/>
      <c r="AH52" s="59"/>
      <c r="AI52" s="56"/>
      <c r="AJ52" s="56"/>
      <c r="AK52" s="59"/>
      <c r="AL52" s="59"/>
      <c r="AM52" s="58"/>
      <c r="AN52" s="58"/>
      <c r="AO52" s="57"/>
      <c r="AP52" s="58"/>
      <c r="AQ52" s="57"/>
      <c r="AR52" s="58"/>
      <c r="AS52" s="58"/>
      <c r="AW52" s="60"/>
      <c r="AX52" s="61"/>
      <c r="AY52" s="61"/>
      <c r="AZ52" s="61"/>
      <c r="BA52" s="61"/>
      <c r="BB52" s="60"/>
      <c r="BC52" s="61"/>
      <c r="BD52" s="61"/>
      <c r="BE52" s="54"/>
      <c r="BF52" s="61"/>
      <c r="BG52" s="61"/>
      <c r="BH52" s="61"/>
      <c r="BI52" s="61"/>
      <c r="BJ52" s="61"/>
      <c r="BK52" s="60"/>
      <c r="BL52" s="61"/>
      <c r="BM52" s="61"/>
      <c r="BN52" s="61"/>
      <c r="BO52" s="60"/>
      <c r="BP52" s="61"/>
      <c r="BQ52" s="60"/>
      <c r="BR52" s="61"/>
      <c r="BS52" s="61"/>
      <c r="BT52" s="61"/>
      <c r="BU52" s="61"/>
      <c r="BV52" s="62"/>
      <c r="BW52" s="61"/>
      <c r="BX52" s="61"/>
    </row>
    <row r="53" spans="4:76" s="10" customFormat="1" ht="12.75" outlineLevel="2">
      <c r="D53" s="11"/>
      <c r="E53" s="32"/>
      <c r="G53" s="12"/>
      <c r="H53" s="12"/>
      <c r="I53" s="12"/>
      <c r="J53" s="39"/>
      <c r="K53" s="29"/>
      <c r="L53" s="13"/>
      <c r="M53" s="13"/>
      <c r="N53" s="13"/>
      <c r="O53" s="13"/>
      <c r="P53" s="44"/>
      <c r="Q53" s="45"/>
      <c r="R53" s="44"/>
      <c r="S53" s="45"/>
      <c r="T53" s="46"/>
      <c r="U53" s="45"/>
      <c r="V53" s="44"/>
      <c r="W53" s="44"/>
      <c r="X53" s="45"/>
      <c r="Y53" s="46"/>
      <c r="Z53" s="45"/>
      <c r="AA53" s="47"/>
      <c r="AB53" s="47"/>
      <c r="AC53" s="43"/>
      <c r="AD53" s="42"/>
      <c r="AE53" s="48"/>
      <c r="AF53" s="48"/>
      <c r="AG53" s="48"/>
      <c r="AH53" s="43"/>
      <c r="AI53" s="45"/>
      <c r="AJ53" s="45"/>
      <c r="AK53" s="43"/>
      <c r="AL53" s="43"/>
      <c r="AM53" s="47"/>
      <c r="AN53" s="47"/>
      <c r="AO53" s="46"/>
      <c r="AP53" s="47"/>
      <c r="AQ53" s="46"/>
      <c r="AR53" s="47"/>
      <c r="AS53" s="47"/>
      <c r="AW53" s="14"/>
      <c r="AX53" s="15"/>
      <c r="AY53" s="15"/>
      <c r="AZ53" s="15"/>
      <c r="BA53" s="15"/>
      <c r="BB53" s="14"/>
      <c r="BC53" s="15"/>
      <c r="BD53" s="15"/>
      <c r="BE53" s="14"/>
      <c r="BF53" s="15"/>
      <c r="BG53" s="15"/>
      <c r="BH53" s="15"/>
      <c r="BI53" s="15"/>
      <c r="BJ53" s="15"/>
      <c r="BK53" s="14"/>
      <c r="BL53" s="15"/>
      <c r="BM53" s="15"/>
      <c r="BN53" s="15"/>
      <c r="BO53" s="14"/>
      <c r="BP53" s="15"/>
      <c r="BQ53" s="14"/>
      <c r="BR53" s="15"/>
      <c r="BS53" s="15"/>
      <c r="BT53" s="15"/>
      <c r="BU53" s="15"/>
      <c r="BV53" s="16"/>
      <c r="BW53" s="15"/>
      <c r="BX53" s="15"/>
    </row>
    <row r="54" spans="4:76" s="10" customFormat="1" ht="12.75" outlineLevel="2">
      <c r="D54" s="11"/>
      <c r="E54" s="32"/>
      <c r="G54" s="12"/>
      <c r="H54" s="12"/>
      <c r="I54" s="12"/>
      <c r="J54" s="39"/>
      <c r="K54" s="29"/>
      <c r="L54" s="13"/>
      <c r="M54" s="13"/>
      <c r="N54" s="13"/>
      <c r="O54" s="13"/>
      <c r="P54" s="44"/>
      <c r="Q54" s="45"/>
      <c r="R54" s="44"/>
      <c r="S54" s="45"/>
      <c r="T54" s="46"/>
      <c r="U54" s="45"/>
      <c r="V54" s="44"/>
      <c r="W54" s="45"/>
      <c r="X54" s="45"/>
      <c r="Y54" s="46"/>
      <c r="Z54" s="45"/>
      <c r="AA54" s="47"/>
      <c r="AB54" s="46"/>
      <c r="AC54" s="43"/>
      <c r="AD54" s="42"/>
      <c r="AE54" s="48"/>
      <c r="AF54" s="48"/>
      <c r="AG54" s="48"/>
      <c r="AH54" s="49"/>
      <c r="AI54" s="45"/>
      <c r="AJ54" s="45"/>
      <c r="AK54" s="43"/>
      <c r="AL54" s="49"/>
      <c r="AM54" s="47"/>
      <c r="AN54" s="47"/>
      <c r="AO54" s="46"/>
      <c r="AP54" s="47"/>
      <c r="AQ54" s="46"/>
      <c r="AR54" s="47"/>
      <c r="AS54" s="47"/>
      <c r="AW54" s="13"/>
      <c r="BA54" s="41"/>
      <c r="BB54" s="13"/>
      <c r="BC54" s="41"/>
      <c r="BD54" s="41"/>
      <c r="BE54" s="13"/>
      <c r="BF54" s="13"/>
      <c r="BJ54" s="41"/>
      <c r="BK54" s="13"/>
      <c r="BL54" s="41"/>
      <c r="BM54" s="41"/>
      <c r="BR54" s="41"/>
      <c r="BV54" s="37"/>
      <c r="BW54" s="41"/>
      <c r="BX54" s="41"/>
    </row>
    <row r="55" spans="4:76" s="10" customFormat="1" ht="12.75" outlineLevel="2">
      <c r="D55" s="11"/>
      <c r="E55" s="32"/>
      <c r="G55" s="17"/>
      <c r="H55" s="12"/>
      <c r="I55" s="12"/>
      <c r="J55" s="39"/>
      <c r="K55" s="29"/>
      <c r="L55" s="13"/>
      <c r="M55" s="13"/>
      <c r="N55" s="13"/>
      <c r="O55" s="13"/>
      <c r="P55" s="44"/>
      <c r="Q55" s="45"/>
      <c r="R55" s="44"/>
      <c r="S55" s="45"/>
      <c r="T55" s="46"/>
      <c r="U55" s="45"/>
      <c r="V55" s="44"/>
      <c r="W55" s="45"/>
      <c r="X55" s="45"/>
      <c r="Y55" s="46"/>
      <c r="Z55" s="45"/>
      <c r="AA55" s="47"/>
      <c r="AB55" s="46"/>
      <c r="AC55" s="43"/>
      <c r="AD55" s="42"/>
      <c r="AE55" s="48"/>
      <c r="AF55" s="48"/>
      <c r="AG55" s="48"/>
      <c r="AH55" s="49"/>
      <c r="AI55" s="45"/>
      <c r="AJ55" s="45"/>
      <c r="AK55" s="49"/>
      <c r="AL55" s="49"/>
      <c r="AM55" s="47"/>
      <c r="AN55" s="47"/>
      <c r="AO55" s="46"/>
      <c r="AP55" s="47"/>
      <c r="AQ55" s="46"/>
      <c r="AR55" s="47"/>
      <c r="AS55" s="47"/>
      <c r="AW55" s="13"/>
      <c r="BA55" s="41"/>
      <c r="BB55" s="13"/>
      <c r="BC55" s="41"/>
      <c r="BD55" s="41"/>
      <c r="BE55" s="13"/>
      <c r="BF55" s="13"/>
      <c r="BJ55" s="41"/>
      <c r="BK55" s="13"/>
      <c r="BL55" s="41"/>
      <c r="BM55" s="41"/>
      <c r="BR55" s="41"/>
      <c r="BV55" s="37"/>
      <c r="BW55" s="41"/>
      <c r="BX55" s="41"/>
    </row>
    <row r="56" spans="4:76" s="10" customFormat="1" ht="12.75" outlineLevel="2">
      <c r="D56" s="11"/>
      <c r="E56" s="32"/>
      <c r="G56" s="12"/>
      <c r="H56" s="12"/>
      <c r="I56" s="12"/>
      <c r="J56" s="39"/>
      <c r="K56" s="29"/>
      <c r="L56" s="13"/>
      <c r="M56" s="13"/>
      <c r="N56" s="13"/>
      <c r="O56" s="13"/>
      <c r="P56" s="44"/>
      <c r="Q56" s="45"/>
      <c r="R56" s="44"/>
      <c r="S56" s="45"/>
      <c r="T56" s="46"/>
      <c r="U56" s="45"/>
      <c r="V56" s="45"/>
      <c r="W56" s="44"/>
      <c r="X56" s="45"/>
      <c r="Y56" s="46"/>
      <c r="Z56" s="45"/>
      <c r="AA56" s="47"/>
      <c r="AB56" s="47"/>
      <c r="AC56" s="43"/>
      <c r="AD56" s="42"/>
      <c r="AE56" s="48"/>
      <c r="AF56" s="48"/>
      <c r="AG56" s="48"/>
      <c r="AH56" s="43"/>
      <c r="AI56" s="45"/>
      <c r="AJ56" s="45"/>
      <c r="AK56" s="43"/>
      <c r="AL56" s="43"/>
      <c r="AM56" s="47"/>
      <c r="AN56" s="47"/>
      <c r="AO56" s="46"/>
      <c r="AP56" s="47"/>
      <c r="AQ56" s="46"/>
      <c r="AR56" s="47"/>
      <c r="AS56" s="47"/>
      <c r="AW56" s="13"/>
      <c r="BA56" s="41"/>
      <c r="BB56" s="13"/>
      <c r="BC56" s="41"/>
      <c r="BD56" s="41"/>
      <c r="BE56" s="13"/>
      <c r="BF56" s="13"/>
      <c r="BJ56" s="41"/>
      <c r="BK56" s="13"/>
      <c r="BL56" s="41"/>
      <c r="BM56" s="41"/>
      <c r="BR56" s="41"/>
      <c r="BV56" s="37"/>
      <c r="BW56" s="41"/>
      <c r="BX56" s="41"/>
    </row>
    <row r="57" spans="4:76" s="20" customFormat="1" ht="12.75" outlineLevel="1">
      <c r="D57" s="63"/>
      <c r="E57" s="50"/>
      <c r="G57" s="51"/>
      <c r="H57" s="51"/>
      <c r="I57" s="51"/>
      <c r="J57" s="52"/>
      <c r="K57" s="53"/>
      <c r="L57" s="54"/>
      <c r="M57" s="54"/>
      <c r="N57" s="54"/>
      <c r="O57" s="54"/>
      <c r="P57" s="55"/>
      <c r="Q57" s="56"/>
      <c r="R57" s="55"/>
      <c r="S57" s="56"/>
      <c r="T57" s="57"/>
      <c r="U57" s="56"/>
      <c r="V57" s="56"/>
      <c r="W57" s="55"/>
      <c r="X57" s="56"/>
      <c r="Y57" s="57"/>
      <c r="Z57" s="56"/>
      <c r="AA57" s="58"/>
      <c r="AB57" s="58"/>
      <c r="AC57" s="59"/>
      <c r="AD57" s="59"/>
      <c r="AE57" s="58"/>
      <c r="AF57" s="58"/>
      <c r="AG57" s="58"/>
      <c r="AH57" s="59"/>
      <c r="AI57" s="56"/>
      <c r="AJ57" s="56"/>
      <c r="AK57" s="59"/>
      <c r="AL57" s="59"/>
      <c r="AM57" s="58"/>
      <c r="AN57" s="58"/>
      <c r="AO57" s="57"/>
      <c r="AP57" s="58"/>
      <c r="AQ57" s="57"/>
      <c r="AR57" s="58"/>
      <c r="AS57" s="58"/>
      <c r="AW57" s="54"/>
      <c r="BA57" s="74"/>
      <c r="BB57" s="54"/>
      <c r="BC57" s="74"/>
      <c r="BD57" s="74"/>
      <c r="BE57" s="54"/>
      <c r="BF57" s="54"/>
      <c r="BJ57" s="74"/>
      <c r="BK57" s="54"/>
      <c r="BL57" s="74"/>
      <c r="BM57" s="74"/>
      <c r="BR57" s="74"/>
      <c r="BV57" s="70"/>
      <c r="BW57" s="74"/>
      <c r="BX57" s="74"/>
    </row>
    <row r="58" spans="4:76" s="10" customFormat="1" ht="12.75" outlineLevel="2">
      <c r="D58" s="11"/>
      <c r="E58" s="32"/>
      <c r="G58" s="12"/>
      <c r="H58" s="12"/>
      <c r="I58" s="12"/>
      <c r="J58" s="39"/>
      <c r="K58" s="29"/>
      <c r="L58" s="13"/>
      <c r="M58" s="29"/>
      <c r="N58" s="13"/>
      <c r="O58" s="13"/>
      <c r="P58" s="44"/>
      <c r="Q58" s="45"/>
      <c r="R58" s="44"/>
      <c r="S58" s="44"/>
      <c r="T58" s="47"/>
      <c r="U58" s="44"/>
      <c r="V58" s="44"/>
      <c r="W58" s="44"/>
      <c r="X58" s="45"/>
      <c r="Y58" s="46"/>
      <c r="Z58" s="45"/>
      <c r="AA58" s="47"/>
      <c r="AB58" s="47"/>
      <c r="AC58" s="43"/>
      <c r="AD58" s="42"/>
      <c r="AE58" s="48"/>
      <c r="AF58" s="48"/>
      <c r="AG58" s="48"/>
      <c r="AH58" s="43"/>
      <c r="AI58" s="44"/>
      <c r="AJ58" s="44"/>
      <c r="AK58" s="43"/>
      <c r="AL58" s="43"/>
      <c r="AM58" s="47"/>
      <c r="AN58" s="47"/>
      <c r="AO58" s="46"/>
      <c r="AP58" s="47"/>
      <c r="AQ58" s="46"/>
      <c r="AR58" s="47"/>
      <c r="AS58" s="47"/>
      <c r="AW58" s="14"/>
      <c r="AX58" s="15"/>
      <c r="AY58" s="15"/>
      <c r="AZ58" s="15"/>
      <c r="BA58" s="15"/>
      <c r="BB58" s="14"/>
      <c r="BC58" s="15"/>
      <c r="BD58" s="15"/>
      <c r="BE58" s="13"/>
      <c r="BF58" s="15"/>
      <c r="BG58" s="15"/>
      <c r="BH58" s="15"/>
      <c r="BI58" s="15"/>
      <c r="BJ58" s="15"/>
      <c r="BK58" s="14"/>
      <c r="BL58" s="15"/>
      <c r="BM58" s="15"/>
      <c r="BN58" s="15"/>
      <c r="BO58" s="14"/>
      <c r="BP58" s="15"/>
      <c r="BQ58" s="14"/>
      <c r="BR58" s="15"/>
      <c r="BS58" s="15"/>
      <c r="BT58" s="15"/>
      <c r="BU58" s="15"/>
      <c r="BV58" s="16"/>
      <c r="BW58" s="15"/>
      <c r="BX58" s="15"/>
    </row>
    <row r="59" spans="5:76" s="10" customFormat="1" ht="12.75" outlineLevel="2">
      <c r="E59" s="32"/>
      <c r="G59" s="12"/>
      <c r="H59" s="12"/>
      <c r="I59" s="12"/>
      <c r="J59" s="39"/>
      <c r="K59" s="29"/>
      <c r="L59" s="13"/>
      <c r="M59" s="29"/>
      <c r="N59" s="13"/>
      <c r="O59" s="13"/>
      <c r="P59" s="44"/>
      <c r="Q59" s="45"/>
      <c r="R59" s="45"/>
      <c r="S59" s="44"/>
      <c r="T59" s="47"/>
      <c r="U59" s="44"/>
      <c r="V59" s="44"/>
      <c r="W59" s="44"/>
      <c r="X59" s="45"/>
      <c r="Y59" s="46"/>
      <c r="Z59" s="45"/>
      <c r="AA59" s="47"/>
      <c r="AB59" s="47"/>
      <c r="AC59" s="43"/>
      <c r="AD59" s="42"/>
      <c r="AE59" s="48"/>
      <c r="AF59" s="48"/>
      <c r="AG59" s="48"/>
      <c r="AH59" s="43"/>
      <c r="AI59" s="44"/>
      <c r="AJ59" s="44"/>
      <c r="AK59" s="43"/>
      <c r="AL59" s="43"/>
      <c r="AM59" s="47"/>
      <c r="AN59" s="47"/>
      <c r="AO59" s="46"/>
      <c r="AP59" s="47"/>
      <c r="AQ59" s="46"/>
      <c r="AR59" s="47"/>
      <c r="AS59" s="47"/>
      <c r="AW59" s="14"/>
      <c r="AX59" s="15"/>
      <c r="AY59" s="15"/>
      <c r="AZ59" s="15"/>
      <c r="BA59" s="15"/>
      <c r="BB59" s="14"/>
      <c r="BC59" s="15"/>
      <c r="BD59" s="15"/>
      <c r="BE59" s="14"/>
      <c r="BF59" s="15"/>
      <c r="BG59" s="15"/>
      <c r="BH59" s="15"/>
      <c r="BI59" s="15"/>
      <c r="BJ59" s="15"/>
      <c r="BK59" s="14"/>
      <c r="BL59" s="15"/>
      <c r="BM59" s="15"/>
      <c r="BN59" s="15"/>
      <c r="BO59" s="14"/>
      <c r="BP59" s="15"/>
      <c r="BQ59" s="14"/>
      <c r="BR59" s="15"/>
      <c r="BS59" s="15"/>
      <c r="BT59" s="15"/>
      <c r="BU59" s="15"/>
      <c r="BV59" s="16"/>
      <c r="BW59" s="15"/>
      <c r="BX59" s="15"/>
    </row>
    <row r="60" spans="5:76" s="20" customFormat="1" ht="12.75" outlineLevel="1">
      <c r="E60" s="50"/>
      <c r="G60" s="51"/>
      <c r="H60" s="51"/>
      <c r="I60" s="51"/>
      <c r="J60" s="52"/>
      <c r="K60" s="53"/>
      <c r="L60" s="54"/>
      <c r="M60" s="53"/>
      <c r="N60" s="54"/>
      <c r="O60" s="54"/>
      <c r="P60" s="55"/>
      <c r="Q60" s="56"/>
      <c r="R60" s="56"/>
      <c r="S60" s="55"/>
      <c r="T60" s="58"/>
      <c r="U60" s="55"/>
      <c r="V60" s="55"/>
      <c r="W60" s="55"/>
      <c r="X60" s="56"/>
      <c r="Y60" s="57"/>
      <c r="Z60" s="56"/>
      <c r="AA60" s="58"/>
      <c r="AB60" s="58"/>
      <c r="AC60" s="59"/>
      <c r="AD60" s="59"/>
      <c r="AE60" s="58"/>
      <c r="AF60" s="58"/>
      <c r="AG60" s="58"/>
      <c r="AH60" s="59"/>
      <c r="AI60" s="55"/>
      <c r="AJ60" s="55"/>
      <c r="AK60" s="59"/>
      <c r="AL60" s="59"/>
      <c r="AM60" s="58"/>
      <c r="AN60" s="58"/>
      <c r="AO60" s="57"/>
      <c r="AP60" s="58"/>
      <c r="AQ60" s="57"/>
      <c r="AR60" s="58"/>
      <c r="AS60" s="58"/>
      <c r="AW60" s="60"/>
      <c r="AX60" s="61"/>
      <c r="AY60" s="61"/>
      <c r="AZ60" s="61"/>
      <c r="BA60" s="61"/>
      <c r="BB60" s="60"/>
      <c r="BC60" s="61"/>
      <c r="BD60" s="61"/>
      <c r="BE60" s="60"/>
      <c r="BF60" s="61"/>
      <c r="BG60" s="61"/>
      <c r="BH60" s="61"/>
      <c r="BI60" s="61"/>
      <c r="BJ60" s="61"/>
      <c r="BK60" s="60"/>
      <c r="BL60" s="61"/>
      <c r="BM60" s="61"/>
      <c r="BN60" s="61"/>
      <c r="BO60" s="60"/>
      <c r="BP60" s="61"/>
      <c r="BQ60" s="60"/>
      <c r="BR60" s="61"/>
      <c r="BS60" s="61"/>
      <c r="BT60" s="61"/>
      <c r="BU60" s="61"/>
      <c r="BV60" s="62"/>
      <c r="BW60" s="61"/>
      <c r="BX60" s="61"/>
    </row>
    <row r="61" spans="4:76" s="10" customFormat="1" ht="12.75" outlineLevel="2">
      <c r="D61" s="11"/>
      <c r="E61" s="32"/>
      <c r="G61" s="12"/>
      <c r="H61" s="12"/>
      <c r="I61" s="12"/>
      <c r="J61" s="39"/>
      <c r="K61" s="29"/>
      <c r="L61" s="13"/>
      <c r="M61" s="13"/>
      <c r="N61" s="13"/>
      <c r="O61" s="13"/>
      <c r="P61" s="44"/>
      <c r="Q61" s="45"/>
      <c r="R61" s="44"/>
      <c r="S61" s="45"/>
      <c r="T61" s="46"/>
      <c r="U61" s="45"/>
      <c r="V61" s="44"/>
      <c r="W61" s="44"/>
      <c r="X61" s="45"/>
      <c r="Y61" s="46"/>
      <c r="Z61" s="45"/>
      <c r="AA61" s="47"/>
      <c r="AB61" s="47"/>
      <c r="AC61" s="43"/>
      <c r="AD61" s="42"/>
      <c r="AE61" s="48"/>
      <c r="AF61" s="48"/>
      <c r="AG61" s="48"/>
      <c r="AH61" s="43"/>
      <c r="AI61" s="45"/>
      <c r="AJ61" s="45"/>
      <c r="AK61" s="43"/>
      <c r="AL61" s="43"/>
      <c r="AM61" s="47"/>
      <c r="AN61" s="47"/>
      <c r="AO61" s="46"/>
      <c r="AP61" s="47"/>
      <c r="AQ61" s="46"/>
      <c r="AR61" s="47"/>
      <c r="AS61" s="47"/>
      <c r="AW61" s="14"/>
      <c r="AX61" s="15"/>
      <c r="AY61" s="15"/>
      <c r="AZ61" s="15"/>
      <c r="BA61" s="15"/>
      <c r="BB61" s="14"/>
      <c r="BC61" s="15"/>
      <c r="BD61" s="15"/>
      <c r="BE61" s="13"/>
      <c r="BF61" s="15"/>
      <c r="BG61" s="15"/>
      <c r="BH61" s="15"/>
      <c r="BI61" s="15"/>
      <c r="BJ61" s="15"/>
      <c r="BK61" s="14"/>
      <c r="BL61" s="15"/>
      <c r="BM61" s="15"/>
      <c r="BN61" s="15"/>
      <c r="BO61" s="14"/>
      <c r="BP61" s="15"/>
      <c r="BQ61" s="14"/>
      <c r="BR61" s="15"/>
      <c r="BS61" s="15"/>
      <c r="BT61" s="15"/>
      <c r="BU61" s="15"/>
      <c r="BV61" s="16"/>
      <c r="BW61" s="15"/>
      <c r="BX61" s="15"/>
    </row>
    <row r="62" spans="4:76" s="10" customFormat="1" ht="12.75" outlineLevel="2">
      <c r="D62" s="11"/>
      <c r="E62" s="32"/>
      <c r="G62" s="12"/>
      <c r="H62" s="12"/>
      <c r="I62" s="12"/>
      <c r="J62" s="39"/>
      <c r="K62" s="29"/>
      <c r="L62" s="13"/>
      <c r="M62" s="13"/>
      <c r="N62" s="13"/>
      <c r="O62" s="13"/>
      <c r="P62" s="44"/>
      <c r="Q62" s="45"/>
      <c r="R62" s="44"/>
      <c r="S62" s="45"/>
      <c r="T62" s="46"/>
      <c r="U62" s="45"/>
      <c r="V62" s="44"/>
      <c r="W62" s="44"/>
      <c r="X62" s="45"/>
      <c r="Y62" s="46"/>
      <c r="Z62" s="45"/>
      <c r="AA62" s="47"/>
      <c r="AB62" s="47"/>
      <c r="AC62" s="43"/>
      <c r="AD62" s="42"/>
      <c r="AE62" s="48"/>
      <c r="AF62" s="48"/>
      <c r="AG62" s="48"/>
      <c r="AH62" s="43"/>
      <c r="AI62" s="45"/>
      <c r="AJ62" s="45"/>
      <c r="AK62" s="43"/>
      <c r="AL62" s="43"/>
      <c r="AM62" s="47"/>
      <c r="AN62" s="47"/>
      <c r="AO62" s="46"/>
      <c r="AP62" s="47"/>
      <c r="AQ62" s="46"/>
      <c r="AR62" s="47"/>
      <c r="AS62" s="47"/>
      <c r="AW62" s="14"/>
      <c r="AX62" s="15"/>
      <c r="AY62" s="15"/>
      <c r="AZ62" s="15"/>
      <c r="BA62" s="15"/>
      <c r="BB62" s="14"/>
      <c r="BC62" s="15"/>
      <c r="BD62" s="15"/>
      <c r="BE62" s="14"/>
      <c r="BF62" s="15"/>
      <c r="BG62" s="15"/>
      <c r="BH62" s="15"/>
      <c r="BI62" s="15"/>
      <c r="BJ62" s="15"/>
      <c r="BK62" s="14"/>
      <c r="BL62" s="15"/>
      <c r="BM62" s="15"/>
      <c r="BN62" s="15"/>
      <c r="BO62" s="14"/>
      <c r="BP62" s="15"/>
      <c r="BQ62" s="14"/>
      <c r="BR62" s="15"/>
      <c r="BS62" s="15"/>
      <c r="BT62" s="15"/>
      <c r="BU62" s="15"/>
      <c r="BV62" s="16"/>
      <c r="BW62" s="15"/>
      <c r="BX62" s="15"/>
    </row>
    <row r="63" spans="1:76" s="11" customFormat="1" ht="12.75" outlineLevel="2">
      <c r="A63" s="10"/>
      <c r="B63" s="10"/>
      <c r="C63" s="10"/>
      <c r="E63" s="32"/>
      <c r="F63" s="10"/>
      <c r="G63" s="12"/>
      <c r="H63" s="12"/>
      <c r="I63" s="12"/>
      <c r="J63" s="39"/>
      <c r="K63" s="29"/>
      <c r="L63" s="13"/>
      <c r="M63" s="13"/>
      <c r="N63" s="13"/>
      <c r="O63" s="13"/>
      <c r="P63" s="44"/>
      <c r="Q63" s="45"/>
      <c r="R63" s="44"/>
      <c r="S63" s="45"/>
      <c r="T63" s="46"/>
      <c r="U63" s="45"/>
      <c r="V63" s="45"/>
      <c r="W63" s="44"/>
      <c r="X63" s="45"/>
      <c r="Y63" s="46"/>
      <c r="Z63" s="45"/>
      <c r="AA63" s="47"/>
      <c r="AB63" s="47"/>
      <c r="AC63" s="43"/>
      <c r="AD63" s="42"/>
      <c r="AE63" s="48"/>
      <c r="AF63" s="48"/>
      <c r="AG63" s="48"/>
      <c r="AH63" s="43"/>
      <c r="AI63" s="45"/>
      <c r="AJ63" s="45"/>
      <c r="AK63" s="43"/>
      <c r="AL63" s="43"/>
      <c r="AM63" s="47"/>
      <c r="AN63" s="47"/>
      <c r="AO63" s="46"/>
      <c r="AP63" s="47"/>
      <c r="AQ63" s="46"/>
      <c r="AR63" s="47"/>
      <c r="AS63" s="47"/>
      <c r="AT63" s="10"/>
      <c r="AU63" s="10"/>
      <c r="AV63" s="10"/>
      <c r="AW63" s="14"/>
      <c r="AX63" s="15"/>
      <c r="AY63" s="15"/>
      <c r="AZ63" s="15"/>
      <c r="BA63" s="15"/>
      <c r="BB63" s="14"/>
      <c r="BC63" s="15"/>
      <c r="BD63" s="15"/>
      <c r="BE63" s="13"/>
      <c r="BF63" s="15"/>
      <c r="BG63" s="15"/>
      <c r="BH63" s="15"/>
      <c r="BI63" s="15"/>
      <c r="BJ63" s="15"/>
      <c r="BK63" s="14"/>
      <c r="BL63" s="15"/>
      <c r="BM63" s="15"/>
      <c r="BN63" s="15"/>
      <c r="BO63" s="14"/>
      <c r="BP63" s="15"/>
      <c r="BQ63" s="14"/>
      <c r="BR63" s="15"/>
      <c r="BS63" s="15"/>
      <c r="BT63" s="15"/>
      <c r="BU63" s="15"/>
      <c r="BV63" s="16"/>
      <c r="BW63" s="15"/>
      <c r="BX63" s="15"/>
    </row>
    <row r="64" spans="4:76" s="10" customFormat="1" ht="12.75" outlineLevel="2">
      <c r="D64" s="11"/>
      <c r="E64" s="32"/>
      <c r="G64" s="12"/>
      <c r="H64" s="12"/>
      <c r="I64" s="12"/>
      <c r="J64" s="39"/>
      <c r="K64" s="29"/>
      <c r="L64" s="13"/>
      <c r="M64" s="13"/>
      <c r="N64" s="13"/>
      <c r="O64" s="13"/>
      <c r="P64" s="44"/>
      <c r="Q64" s="45"/>
      <c r="R64" s="44"/>
      <c r="S64" s="45"/>
      <c r="T64" s="46"/>
      <c r="U64" s="45"/>
      <c r="V64" s="45"/>
      <c r="W64" s="44"/>
      <c r="X64" s="45"/>
      <c r="Y64" s="46"/>
      <c r="Z64" s="45"/>
      <c r="AA64" s="47"/>
      <c r="AB64" s="47"/>
      <c r="AC64" s="43"/>
      <c r="AD64" s="42"/>
      <c r="AE64" s="48"/>
      <c r="AF64" s="48"/>
      <c r="AG64" s="48"/>
      <c r="AH64" s="43"/>
      <c r="AI64" s="45"/>
      <c r="AJ64" s="45"/>
      <c r="AK64" s="43"/>
      <c r="AL64" s="43"/>
      <c r="AM64" s="47"/>
      <c r="AN64" s="47"/>
      <c r="AO64" s="46"/>
      <c r="AP64" s="47"/>
      <c r="AQ64" s="46"/>
      <c r="AR64" s="47"/>
      <c r="AS64" s="47"/>
      <c r="AW64" s="14"/>
      <c r="AX64" s="15"/>
      <c r="AY64" s="15"/>
      <c r="AZ64" s="15"/>
      <c r="BA64" s="15"/>
      <c r="BB64" s="14"/>
      <c r="BC64" s="15"/>
      <c r="BD64" s="15"/>
      <c r="BE64" s="14"/>
      <c r="BF64" s="15"/>
      <c r="BG64" s="15"/>
      <c r="BH64" s="15"/>
      <c r="BI64" s="15"/>
      <c r="BJ64" s="15"/>
      <c r="BK64" s="14"/>
      <c r="BL64" s="15"/>
      <c r="BM64" s="15"/>
      <c r="BN64" s="15"/>
      <c r="BO64" s="14"/>
      <c r="BP64" s="15"/>
      <c r="BQ64" s="14"/>
      <c r="BR64" s="15"/>
      <c r="BS64" s="15"/>
      <c r="BT64" s="15"/>
      <c r="BU64" s="15"/>
      <c r="BV64" s="16"/>
      <c r="BW64" s="15"/>
      <c r="BX64" s="15"/>
    </row>
    <row r="65" spans="4:76" s="20" customFormat="1" ht="12.75" outlineLevel="1">
      <c r="D65" s="63"/>
      <c r="E65" s="50"/>
      <c r="G65" s="51"/>
      <c r="H65" s="51"/>
      <c r="I65" s="51"/>
      <c r="J65" s="52"/>
      <c r="K65" s="53"/>
      <c r="L65" s="54"/>
      <c r="M65" s="54"/>
      <c r="N65" s="54"/>
      <c r="O65" s="54"/>
      <c r="P65" s="55"/>
      <c r="Q65" s="56"/>
      <c r="R65" s="55"/>
      <c r="S65" s="56"/>
      <c r="T65" s="57"/>
      <c r="U65" s="56"/>
      <c r="V65" s="56"/>
      <c r="W65" s="55"/>
      <c r="X65" s="56"/>
      <c r="Y65" s="57"/>
      <c r="Z65" s="56"/>
      <c r="AA65" s="58"/>
      <c r="AB65" s="58"/>
      <c r="AC65" s="59"/>
      <c r="AD65" s="59"/>
      <c r="AE65" s="58"/>
      <c r="AF65" s="58"/>
      <c r="AG65" s="58"/>
      <c r="AH65" s="59"/>
      <c r="AI65" s="56"/>
      <c r="AJ65" s="56"/>
      <c r="AK65" s="59"/>
      <c r="AL65" s="59"/>
      <c r="AM65" s="58"/>
      <c r="AN65" s="58"/>
      <c r="AO65" s="57"/>
      <c r="AP65" s="58"/>
      <c r="AQ65" s="57"/>
      <c r="AR65" s="58"/>
      <c r="AS65" s="58"/>
      <c r="AW65" s="60"/>
      <c r="AX65" s="61"/>
      <c r="AY65" s="61"/>
      <c r="AZ65" s="61"/>
      <c r="BA65" s="61"/>
      <c r="BB65" s="60"/>
      <c r="BC65" s="61"/>
      <c r="BD65" s="61"/>
      <c r="BE65" s="60"/>
      <c r="BF65" s="61"/>
      <c r="BG65" s="61"/>
      <c r="BH65" s="61"/>
      <c r="BI65" s="61"/>
      <c r="BJ65" s="61"/>
      <c r="BK65" s="60"/>
      <c r="BL65" s="61"/>
      <c r="BM65" s="61"/>
      <c r="BN65" s="61"/>
      <c r="BO65" s="60"/>
      <c r="BP65" s="61"/>
      <c r="BQ65" s="60"/>
      <c r="BR65" s="61"/>
      <c r="BS65" s="61"/>
      <c r="BT65" s="61"/>
      <c r="BU65" s="61"/>
      <c r="BV65" s="62"/>
      <c r="BW65" s="61"/>
      <c r="BX65" s="61"/>
    </row>
    <row r="66" spans="5:76" s="10" customFormat="1" ht="12.75" outlineLevel="2">
      <c r="E66" s="32"/>
      <c r="G66" s="12"/>
      <c r="H66" s="12"/>
      <c r="I66" s="12"/>
      <c r="J66" s="39"/>
      <c r="K66" s="21"/>
      <c r="L66" s="13"/>
      <c r="M66" s="13"/>
      <c r="N66" s="13"/>
      <c r="O66" s="13"/>
      <c r="P66" s="44"/>
      <c r="Q66" s="45"/>
      <c r="R66" s="44"/>
      <c r="S66" s="45"/>
      <c r="T66" s="46"/>
      <c r="U66" s="45"/>
      <c r="V66" s="44"/>
      <c r="W66" s="44"/>
      <c r="X66" s="45"/>
      <c r="Y66" s="46"/>
      <c r="Z66" s="45"/>
      <c r="AA66" s="47"/>
      <c r="AB66" s="47"/>
      <c r="AC66" s="43"/>
      <c r="AD66" s="42"/>
      <c r="AE66" s="48"/>
      <c r="AF66" s="48"/>
      <c r="AG66" s="48"/>
      <c r="AH66" s="43"/>
      <c r="AI66" s="45"/>
      <c r="AJ66" s="45"/>
      <c r="AK66" s="43"/>
      <c r="AL66" s="43"/>
      <c r="AM66" s="47"/>
      <c r="AN66" s="47"/>
      <c r="AO66" s="46"/>
      <c r="AP66" s="47"/>
      <c r="AQ66" s="46"/>
      <c r="AR66" s="47"/>
      <c r="AS66" s="47"/>
      <c r="AW66" s="14"/>
      <c r="AX66" s="15"/>
      <c r="AY66" s="15"/>
      <c r="AZ66" s="15"/>
      <c r="BA66" s="15"/>
      <c r="BB66" s="14"/>
      <c r="BC66" s="15"/>
      <c r="BD66" s="15"/>
      <c r="BE66" s="13"/>
      <c r="BF66" s="15"/>
      <c r="BG66" s="15"/>
      <c r="BH66" s="15"/>
      <c r="BI66" s="15"/>
      <c r="BJ66" s="15"/>
      <c r="BK66" s="14"/>
      <c r="BL66" s="15"/>
      <c r="BM66" s="15"/>
      <c r="BN66" s="15"/>
      <c r="BO66" s="14"/>
      <c r="BP66" s="15"/>
      <c r="BQ66" s="14"/>
      <c r="BR66" s="15"/>
      <c r="BS66" s="15"/>
      <c r="BT66" s="15"/>
      <c r="BU66" s="15"/>
      <c r="BV66" s="16"/>
      <c r="BW66" s="15"/>
      <c r="BX66" s="15"/>
    </row>
    <row r="67" spans="5:76" s="10" customFormat="1" ht="12.75" outlineLevel="2">
      <c r="E67" s="31"/>
      <c r="G67" s="12"/>
      <c r="H67" s="12"/>
      <c r="I67" s="12"/>
      <c r="J67" s="39"/>
      <c r="K67" s="21"/>
      <c r="L67" s="13"/>
      <c r="M67" s="13"/>
      <c r="N67" s="13"/>
      <c r="O67" s="13"/>
      <c r="P67" s="44"/>
      <c r="Q67" s="45"/>
      <c r="R67" s="44"/>
      <c r="S67" s="45"/>
      <c r="T67" s="46"/>
      <c r="U67" s="45"/>
      <c r="V67" s="45"/>
      <c r="W67" s="44"/>
      <c r="X67" s="45"/>
      <c r="Y67" s="46"/>
      <c r="Z67" s="45"/>
      <c r="AA67" s="47"/>
      <c r="AB67" s="47"/>
      <c r="AC67" s="43"/>
      <c r="AD67" s="42"/>
      <c r="AE67" s="48"/>
      <c r="AF67" s="48"/>
      <c r="AG67" s="48"/>
      <c r="AH67" s="43"/>
      <c r="AI67" s="45"/>
      <c r="AJ67" s="45"/>
      <c r="AK67" s="43"/>
      <c r="AL67" s="43"/>
      <c r="AM67" s="47"/>
      <c r="AN67" s="47"/>
      <c r="AO67" s="46"/>
      <c r="AP67" s="47"/>
      <c r="AQ67" s="46"/>
      <c r="AR67" s="47"/>
      <c r="AS67" s="47"/>
      <c r="AW67" s="14"/>
      <c r="AX67" s="15"/>
      <c r="AY67" s="15"/>
      <c r="AZ67" s="15"/>
      <c r="BA67" s="15"/>
      <c r="BB67" s="14"/>
      <c r="BC67" s="15"/>
      <c r="BD67" s="15"/>
      <c r="BE67" s="14"/>
      <c r="BF67" s="15"/>
      <c r="BG67" s="15"/>
      <c r="BH67" s="15"/>
      <c r="BI67" s="15"/>
      <c r="BJ67" s="15"/>
      <c r="BK67" s="14"/>
      <c r="BL67" s="15"/>
      <c r="BM67" s="15"/>
      <c r="BN67" s="15"/>
      <c r="BO67" s="14"/>
      <c r="BP67" s="15"/>
      <c r="BQ67" s="14"/>
      <c r="BR67" s="15"/>
      <c r="BS67" s="15"/>
      <c r="BT67" s="15"/>
      <c r="BU67" s="15"/>
      <c r="BV67" s="16"/>
      <c r="BW67" s="15"/>
      <c r="BX67" s="15"/>
    </row>
    <row r="68" spans="5:76" s="10" customFormat="1" ht="12.75" outlineLevel="2">
      <c r="E68" s="32"/>
      <c r="G68" s="12"/>
      <c r="H68" s="12"/>
      <c r="I68" s="12"/>
      <c r="J68" s="39"/>
      <c r="K68" s="21"/>
      <c r="L68" s="13"/>
      <c r="M68" s="13"/>
      <c r="N68" s="13"/>
      <c r="O68" s="13"/>
      <c r="P68" s="44"/>
      <c r="Q68" s="45"/>
      <c r="R68" s="44"/>
      <c r="S68" s="45"/>
      <c r="T68" s="46"/>
      <c r="U68" s="45"/>
      <c r="V68" s="44"/>
      <c r="W68" s="45"/>
      <c r="X68" s="45"/>
      <c r="Y68" s="46"/>
      <c r="Z68" s="45"/>
      <c r="AA68" s="47"/>
      <c r="AB68" s="46"/>
      <c r="AC68" s="43"/>
      <c r="AD68" s="42"/>
      <c r="AE68" s="48"/>
      <c r="AF68" s="48"/>
      <c r="AG68" s="48"/>
      <c r="AH68" s="49"/>
      <c r="AI68" s="45"/>
      <c r="AJ68" s="45"/>
      <c r="AK68" s="49"/>
      <c r="AL68" s="49"/>
      <c r="AM68" s="47"/>
      <c r="AN68" s="47"/>
      <c r="AO68" s="46"/>
      <c r="AP68" s="47"/>
      <c r="AQ68" s="46"/>
      <c r="AR68" s="47"/>
      <c r="AS68" s="47"/>
      <c r="AW68" s="14"/>
      <c r="AX68" s="15"/>
      <c r="AY68" s="15"/>
      <c r="AZ68" s="15"/>
      <c r="BA68" s="15"/>
      <c r="BB68" s="14"/>
      <c r="BC68" s="15"/>
      <c r="BD68" s="15"/>
      <c r="BE68" s="14"/>
      <c r="BF68" s="15"/>
      <c r="BG68" s="15"/>
      <c r="BH68" s="15"/>
      <c r="BI68" s="15"/>
      <c r="BJ68" s="15"/>
      <c r="BK68" s="14"/>
      <c r="BL68" s="15"/>
      <c r="BM68" s="15"/>
      <c r="BN68" s="15"/>
      <c r="BO68" s="14"/>
      <c r="BP68" s="15"/>
      <c r="BQ68" s="14"/>
      <c r="BR68" s="15"/>
      <c r="BS68" s="15"/>
      <c r="BT68" s="15"/>
      <c r="BU68" s="15"/>
      <c r="BV68" s="16"/>
      <c r="BW68" s="15"/>
      <c r="BX68" s="15"/>
    </row>
    <row r="69" spans="5:76" s="10" customFormat="1" ht="12.75" outlineLevel="2">
      <c r="E69" s="32"/>
      <c r="G69" s="12"/>
      <c r="H69" s="12"/>
      <c r="I69" s="12"/>
      <c r="J69" s="39"/>
      <c r="K69" s="21"/>
      <c r="L69" s="13"/>
      <c r="M69" s="13"/>
      <c r="N69" s="13"/>
      <c r="O69" s="13"/>
      <c r="P69" s="44"/>
      <c r="Q69" s="45"/>
      <c r="R69" s="44"/>
      <c r="S69" s="45"/>
      <c r="T69" s="46"/>
      <c r="U69" s="45"/>
      <c r="V69" s="44"/>
      <c r="W69" s="45"/>
      <c r="X69" s="45"/>
      <c r="Y69" s="46"/>
      <c r="Z69" s="45"/>
      <c r="AA69" s="47"/>
      <c r="AB69" s="46"/>
      <c r="AC69" s="43"/>
      <c r="AD69" s="42"/>
      <c r="AE69" s="48"/>
      <c r="AF69" s="48"/>
      <c r="AG69" s="48"/>
      <c r="AH69" s="49"/>
      <c r="AI69" s="45"/>
      <c r="AJ69" s="45"/>
      <c r="AK69" s="49"/>
      <c r="AL69" s="49"/>
      <c r="AM69" s="47"/>
      <c r="AN69" s="47"/>
      <c r="AO69" s="46"/>
      <c r="AP69" s="47"/>
      <c r="AQ69" s="46"/>
      <c r="AR69" s="47"/>
      <c r="AS69" s="47"/>
      <c r="AW69" s="14"/>
      <c r="AX69" s="15"/>
      <c r="AY69" s="15"/>
      <c r="AZ69" s="15"/>
      <c r="BA69" s="15"/>
      <c r="BB69" s="14"/>
      <c r="BC69" s="15"/>
      <c r="BD69" s="15"/>
      <c r="BE69" s="14"/>
      <c r="BF69" s="15"/>
      <c r="BG69" s="15"/>
      <c r="BH69" s="15"/>
      <c r="BI69" s="15"/>
      <c r="BJ69" s="15"/>
      <c r="BK69" s="14"/>
      <c r="BL69" s="15"/>
      <c r="BM69" s="15"/>
      <c r="BN69" s="15"/>
      <c r="BO69" s="14"/>
      <c r="BP69" s="15"/>
      <c r="BQ69" s="14"/>
      <c r="BR69" s="15"/>
      <c r="BS69" s="15"/>
      <c r="BT69" s="15"/>
      <c r="BU69" s="15"/>
      <c r="BV69" s="16"/>
      <c r="BW69" s="15"/>
      <c r="BX69" s="15"/>
    </row>
    <row r="70" spans="5:76" s="10" customFormat="1" ht="12.75" outlineLevel="2">
      <c r="E70" s="31"/>
      <c r="G70" s="12"/>
      <c r="H70" s="12"/>
      <c r="I70" s="12"/>
      <c r="J70" s="39"/>
      <c r="K70" s="21"/>
      <c r="L70" s="13"/>
      <c r="M70" s="13"/>
      <c r="N70" s="13"/>
      <c r="O70" s="13"/>
      <c r="P70" s="44"/>
      <c r="Q70" s="45"/>
      <c r="R70" s="44"/>
      <c r="S70" s="45"/>
      <c r="T70" s="46"/>
      <c r="U70" s="45"/>
      <c r="V70" s="45"/>
      <c r="W70" s="44"/>
      <c r="X70" s="45"/>
      <c r="Y70" s="46"/>
      <c r="Z70" s="45"/>
      <c r="AA70" s="47"/>
      <c r="AB70" s="47"/>
      <c r="AC70" s="43"/>
      <c r="AD70" s="42"/>
      <c r="AE70" s="48"/>
      <c r="AF70" s="48"/>
      <c r="AG70" s="48"/>
      <c r="AH70" s="43"/>
      <c r="AI70" s="45"/>
      <c r="AJ70" s="45"/>
      <c r="AK70" s="43"/>
      <c r="AL70" s="43"/>
      <c r="AM70" s="47"/>
      <c r="AN70" s="47"/>
      <c r="AO70" s="46"/>
      <c r="AP70" s="47"/>
      <c r="AQ70" s="46"/>
      <c r="AR70" s="47"/>
      <c r="AS70" s="47"/>
      <c r="AW70" s="14"/>
      <c r="AX70" s="15"/>
      <c r="AY70" s="15"/>
      <c r="AZ70" s="15"/>
      <c r="BA70" s="15"/>
      <c r="BB70" s="14"/>
      <c r="BC70" s="15"/>
      <c r="BD70" s="15"/>
      <c r="BE70" s="13"/>
      <c r="BF70" s="15"/>
      <c r="BG70" s="15"/>
      <c r="BH70" s="15"/>
      <c r="BI70" s="15"/>
      <c r="BJ70" s="15"/>
      <c r="BK70" s="14"/>
      <c r="BL70" s="15"/>
      <c r="BM70" s="15"/>
      <c r="BN70" s="15"/>
      <c r="BO70" s="14"/>
      <c r="BP70" s="15"/>
      <c r="BQ70" s="14"/>
      <c r="BR70" s="15"/>
      <c r="BS70" s="15"/>
      <c r="BT70" s="15"/>
      <c r="BU70" s="15"/>
      <c r="BV70" s="16"/>
      <c r="BW70" s="15"/>
      <c r="BX70" s="15"/>
    </row>
    <row r="71" spans="5:76" s="10" customFormat="1" ht="12.75" outlineLevel="2">
      <c r="E71" s="31"/>
      <c r="G71" s="12"/>
      <c r="H71" s="12"/>
      <c r="I71" s="12"/>
      <c r="J71" s="39"/>
      <c r="K71" s="21"/>
      <c r="L71" s="13"/>
      <c r="M71" s="13"/>
      <c r="N71" s="13"/>
      <c r="O71" s="13"/>
      <c r="P71" s="44"/>
      <c r="Q71" s="45"/>
      <c r="R71" s="44"/>
      <c r="S71" s="45"/>
      <c r="T71" s="46"/>
      <c r="U71" s="45"/>
      <c r="V71" s="45"/>
      <c r="W71" s="44"/>
      <c r="X71" s="45"/>
      <c r="Y71" s="46"/>
      <c r="Z71" s="45"/>
      <c r="AA71" s="47"/>
      <c r="AB71" s="47"/>
      <c r="AC71" s="43"/>
      <c r="AD71" s="42"/>
      <c r="AE71" s="48"/>
      <c r="AF71" s="48"/>
      <c r="AG71" s="48"/>
      <c r="AH71" s="43"/>
      <c r="AI71" s="45"/>
      <c r="AJ71" s="45"/>
      <c r="AK71" s="43"/>
      <c r="AL71" s="43"/>
      <c r="AM71" s="47"/>
      <c r="AN71" s="47"/>
      <c r="AO71" s="46"/>
      <c r="AP71" s="47"/>
      <c r="AQ71" s="46"/>
      <c r="AR71" s="47"/>
      <c r="AS71" s="47"/>
      <c r="AW71" s="14"/>
      <c r="AX71" s="15"/>
      <c r="AY71" s="15"/>
      <c r="AZ71" s="15"/>
      <c r="BA71" s="15"/>
      <c r="BB71" s="14"/>
      <c r="BC71" s="15"/>
      <c r="BD71" s="15"/>
      <c r="BE71" s="14"/>
      <c r="BF71" s="15"/>
      <c r="BG71" s="15"/>
      <c r="BH71" s="15"/>
      <c r="BI71" s="15"/>
      <c r="BJ71" s="15"/>
      <c r="BK71" s="14"/>
      <c r="BL71" s="15"/>
      <c r="BM71" s="15"/>
      <c r="BN71" s="15"/>
      <c r="BO71" s="14"/>
      <c r="BP71" s="15"/>
      <c r="BQ71" s="14"/>
      <c r="BR71" s="15"/>
      <c r="BS71" s="15"/>
      <c r="BT71" s="15"/>
      <c r="BU71" s="15"/>
      <c r="BV71" s="16"/>
      <c r="BW71" s="15"/>
      <c r="BX71" s="15"/>
    </row>
    <row r="72" spans="5:76" s="20" customFormat="1" ht="12.75" outlineLevel="1">
      <c r="E72" s="75"/>
      <c r="G72" s="51"/>
      <c r="H72" s="51"/>
      <c r="I72" s="51"/>
      <c r="J72" s="52"/>
      <c r="K72" s="76"/>
      <c r="L72" s="54"/>
      <c r="M72" s="54"/>
      <c r="N72" s="54"/>
      <c r="O72" s="54"/>
      <c r="P72" s="55"/>
      <c r="Q72" s="56"/>
      <c r="R72" s="55"/>
      <c r="S72" s="56"/>
      <c r="T72" s="57"/>
      <c r="U72" s="56"/>
      <c r="V72" s="56"/>
      <c r="W72" s="55"/>
      <c r="X72" s="56"/>
      <c r="Y72" s="57"/>
      <c r="Z72" s="56"/>
      <c r="AA72" s="58"/>
      <c r="AB72" s="58"/>
      <c r="AC72" s="59"/>
      <c r="AD72" s="59"/>
      <c r="AE72" s="58"/>
      <c r="AF72" s="58"/>
      <c r="AG72" s="58"/>
      <c r="AH72" s="59"/>
      <c r="AI72" s="56"/>
      <c r="AJ72" s="56"/>
      <c r="AK72" s="59"/>
      <c r="AL72" s="59"/>
      <c r="AM72" s="58"/>
      <c r="AN72" s="58"/>
      <c r="AO72" s="57"/>
      <c r="AP72" s="58"/>
      <c r="AQ72" s="57"/>
      <c r="AR72" s="58"/>
      <c r="AS72" s="58"/>
      <c r="AW72" s="60"/>
      <c r="AX72" s="61"/>
      <c r="AY72" s="61"/>
      <c r="AZ72" s="61"/>
      <c r="BA72" s="61"/>
      <c r="BB72" s="60"/>
      <c r="BC72" s="61"/>
      <c r="BD72" s="61"/>
      <c r="BE72" s="60"/>
      <c r="BF72" s="61"/>
      <c r="BG72" s="61"/>
      <c r="BH72" s="61"/>
      <c r="BI72" s="61"/>
      <c r="BJ72" s="61"/>
      <c r="BK72" s="60"/>
      <c r="BL72" s="61"/>
      <c r="BM72" s="61"/>
      <c r="BN72" s="61"/>
      <c r="BO72" s="60"/>
      <c r="BP72" s="61"/>
      <c r="BQ72" s="60"/>
      <c r="BR72" s="61"/>
      <c r="BS72" s="61"/>
      <c r="BT72" s="61"/>
      <c r="BU72" s="61"/>
      <c r="BV72" s="62"/>
      <c r="BW72" s="61"/>
      <c r="BX72" s="61"/>
    </row>
    <row r="73" spans="5:76" s="18" customFormat="1" ht="12.75" outlineLevel="1">
      <c r="E73" s="77"/>
      <c r="G73" s="78"/>
      <c r="H73" s="78"/>
      <c r="I73" s="78"/>
      <c r="J73" s="79"/>
      <c r="K73" s="80"/>
      <c r="L73" s="80"/>
      <c r="M73" s="80"/>
      <c r="N73" s="80"/>
      <c r="O73" s="80"/>
      <c r="P73" s="80"/>
      <c r="Q73" s="80"/>
      <c r="R73" s="80"/>
      <c r="S73" s="80"/>
      <c r="T73" s="81"/>
      <c r="U73" s="80"/>
      <c r="V73" s="80"/>
      <c r="W73" s="80"/>
      <c r="X73" s="80"/>
      <c r="Y73" s="81"/>
      <c r="Z73" s="80"/>
      <c r="AA73" s="81"/>
      <c r="AB73" s="81"/>
      <c r="AC73" s="82"/>
      <c r="AD73" s="82"/>
      <c r="AE73" s="81"/>
      <c r="AF73" s="81"/>
      <c r="AG73" s="81"/>
      <c r="AH73" s="82"/>
      <c r="AI73" s="80"/>
      <c r="AJ73" s="80"/>
      <c r="AK73" s="82"/>
      <c r="AL73" s="82"/>
      <c r="AM73" s="81"/>
      <c r="AN73" s="69"/>
      <c r="AO73" s="69"/>
      <c r="AP73" s="69"/>
      <c r="AQ73" s="69"/>
      <c r="AR73" s="69"/>
      <c r="AS73" s="69"/>
      <c r="AW73" s="80"/>
      <c r="BA73" s="83"/>
      <c r="BB73" s="80"/>
      <c r="BC73" s="83"/>
      <c r="BD73" s="83"/>
      <c r="BE73" s="80"/>
      <c r="BF73" s="80"/>
      <c r="BJ73" s="83"/>
      <c r="BK73" s="80"/>
      <c r="BL73" s="83"/>
      <c r="BM73" s="83"/>
      <c r="BR73" s="83"/>
      <c r="BV73" s="82"/>
      <c r="BW73" s="83"/>
      <c r="BX73" s="83"/>
    </row>
  </sheetData>
  <sheetProtection/>
  <printOptions gridLines="1"/>
  <pageMargins left="0.5" right="0.5" top="1" bottom="1" header="0.5" footer="0.5"/>
  <pageSetup horizontalDpi="600" verticalDpi="600" orientation="landscape" scale="85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62"/>
  <sheetViews>
    <sheetView zoomScalePageLayoutView="0" workbookViewId="0" topLeftCell="A1">
      <selection activeCell="A1" sqref="A1:IV16384"/>
    </sheetView>
  </sheetViews>
  <sheetFormatPr defaultColWidth="9.140625" defaultRowHeight="12.75" outlineLevelRow="2"/>
  <cols>
    <col min="3" max="3" width="18.57421875" style="0" customWidth="1"/>
    <col min="4" max="4" width="9.140625" style="8" customWidth="1"/>
    <col min="5" max="5" width="14.140625" style="0" customWidth="1"/>
    <col min="6" max="6" width="12.00390625" style="0" customWidth="1"/>
    <col min="7" max="7" width="11.28125" style="0" customWidth="1"/>
    <col min="9" max="9" width="6.8515625" style="66" customWidth="1"/>
    <col min="10" max="10" width="5.8515625" style="1" customWidth="1"/>
    <col min="11" max="11" width="9.00390625" style="1" customWidth="1"/>
    <col min="12" max="13" width="0" style="1" hidden="1" customWidth="1"/>
    <col min="14" max="14" width="0" style="2" hidden="1" customWidth="1"/>
    <col min="15" max="15" width="5.8515625" style="1" hidden="1" customWidth="1"/>
    <col min="16" max="16" width="9.140625" style="2" customWidth="1"/>
    <col min="17" max="17" width="9.140625" style="1" customWidth="1"/>
    <col min="18" max="19" width="9.140625" style="2" customWidth="1"/>
    <col min="20" max="21" width="9.140625" style="3" customWidth="1"/>
    <col min="22" max="22" width="9.140625" style="2" customWidth="1"/>
    <col min="23" max="23" width="10.00390625" style="2" customWidth="1"/>
    <col min="24" max="24" width="9.140625" style="2" customWidth="1"/>
    <col min="25" max="26" width="9.140625" style="1" customWidth="1"/>
    <col min="27" max="28" width="9.140625" style="3" customWidth="1"/>
    <col min="29" max="29" width="9.140625" style="2" customWidth="1"/>
    <col min="32" max="32" width="12.8515625" style="0" customWidth="1"/>
  </cols>
  <sheetData>
    <row r="1" spans="1:33" s="65" customFormat="1" ht="26.25" customHeight="1">
      <c r="A1" s="23"/>
      <c r="B1" s="23"/>
      <c r="C1" s="23"/>
      <c r="D1" s="23"/>
      <c r="E1" s="23"/>
      <c r="F1" s="24"/>
      <c r="G1" s="24"/>
      <c r="H1" s="24"/>
      <c r="I1" s="25"/>
      <c r="J1" s="25"/>
      <c r="K1" s="25"/>
      <c r="L1" s="25"/>
      <c r="M1" s="25"/>
      <c r="N1" s="26"/>
      <c r="O1" s="25"/>
      <c r="P1" s="25"/>
      <c r="Q1" s="26"/>
      <c r="R1" s="25"/>
      <c r="S1" s="26"/>
      <c r="T1" s="26"/>
      <c r="U1" s="26"/>
      <c r="V1" s="26"/>
      <c r="W1" s="26"/>
      <c r="X1" s="26"/>
      <c r="Y1" s="26"/>
      <c r="Z1" s="25"/>
      <c r="AA1" s="25"/>
      <c r="AB1" s="25"/>
      <c r="AC1" s="27"/>
      <c r="AD1" s="27"/>
      <c r="AE1" s="26"/>
      <c r="AF1" s="23"/>
      <c r="AG1" s="23"/>
    </row>
    <row r="2" spans="1:33" ht="12.75" outlineLevel="2">
      <c r="A2" s="10"/>
      <c r="B2" s="10"/>
      <c r="C2" s="10"/>
      <c r="D2" s="64"/>
      <c r="E2" s="10"/>
      <c r="F2" s="35"/>
      <c r="G2" s="35"/>
      <c r="H2" s="35"/>
      <c r="I2" s="44"/>
      <c r="J2" s="13"/>
      <c r="K2" s="13"/>
      <c r="L2" s="13"/>
      <c r="M2" s="13"/>
      <c r="N2" s="36"/>
      <c r="O2" s="13"/>
      <c r="P2" s="13"/>
      <c r="Q2" s="36"/>
      <c r="R2" s="13"/>
      <c r="S2" s="36"/>
      <c r="T2" s="36"/>
      <c r="U2" s="36"/>
      <c r="V2" s="36"/>
      <c r="W2" s="36"/>
      <c r="X2" s="36"/>
      <c r="Y2" s="36"/>
      <c r="Z2" s="13"/>
      <c r="AA2" s="13"/>
      <c r="AB2" s="13"/>
      <c r="AC2" s="37"/>
      <c r="AD2" s="37"/>
      <c r="AE2" s="36"/>
      <c r="AF2" s="10"/>
      <c r="AG2" s="10"/>
    </row>
    <row r="3" spans="1:33" ht="12.75" outlineLevel="2">
      <c r="A3" s="10"/>
      <c r="B3" s="10"/>
      <c r="C3" s="10"/>
      <c r="D3" s="64"/>
      <c r="E3" s="10"/>
      <c r="F3" s="35"/>
      <c r="G3" s="35"/>
      <c r="H3" s="35"/>
      <c r="I3" s="44"/>
      <c r="J3" s="13"/>
      <c r="K3" s="13"/>
      <c r="L3" s="13"/>
      <c r="M3" s="13"/>
      <c r="N3" s="36"/>
      <c r="O3" s="13"/>
      <c r="P3" s="13"/>
      <c r="Q3" s="36"/>
      <c r="R3" s="13"/>
      <c r="S3" s="36"/>
      <c r="T3" s="36"/>
      <c r="U3" s="36"/>
      <c r="V3" s="36"/>
      <c r="W3" s="36"/>
      <c r="X3" s="36"/>
      <c r="Y3" s="36"/>
      <c r="Z3" s="13"/>
      <c r="AA3" s="13"/>
      <c r="AB3" s="13"/>
      <c r="AC3" s="37"/>
      <c r="AD3" s="37"/>
      <c r="AE3" s="36"/>
      <c r="AF3" s="10"/>
      <c r="AG3" s="10"/>
    </row>
    <row r="4" spans="1:33" ht="12.75" outlineLevel="2">
      <c r="A4" s="10"/>
      <c r="B4" s="10"/>
      <c r="C4" s="10"/>
      <c r="D4" s="64"/>
      <c r="E4" s="10"/>
      <c r="F4" s="35"/>
      <c r="G4" s="35"/>
      <c r="H4" s="35"/>
      <c r="I4" s="44"/>
      <c r="J4" s="13"/>
      <c r="K4" s="13"/>
      <c r="L4" s="13"/>
      <c r="M4" s="13"/>
      <c r="N4" s="36"/>
      <c r="O4" s="13"/>
      <c r="P4" s="13"/>
      <c r="Q4" s="36"/>
      <c r="R4" s="13"/>
      <c r="S4" s="36"/>
      <c r="T4" s="36"/>
      <c r="U4" s="36"/>
      <c r="V4" s="36"/>
      <c r="W4" s="36"/>
      <c r="X4" s="36"/>
      <c r="Y4" s="36"/>
      <c r="Z4" s="13"/>
      <c r="AA4" s="13"/>
      <c r="AB4" s="13"/>
      <c r="AC4" s="37"/>
      <c r="AD4" s="37"/>
      <c r="AE4" s="36"/>
      <c r="AF4" s="10"/>
      <c r="AG4" s="10"/>
    </row>
    <row r="5" spans="1:33" ht="12.75" outlineLevel="2">
      <c r="A5" s="10"/>
      <c r="B5" s="10"/>
      <c r="C5" s="10"/>
      <c r="D5" s="64"/>
      <c r="E5" s="10"/>
      <c r="F5" s="35"/>
      <c r="G5" s="35"/>
      <c r="H5" s="35"/>
      <c r="I5" s="44"/>
      <c r="J5" s="13"/>
      <c r="K5" s="13"/>
      <c r="L5" s="13"/>
      <c r="M5" s="13"/>
      <c r="N5" s="36"/>
      <c r="O5" s="13"/>
      <c r="P5" s="13"/>
      <c r="Q5" s="36"/>
      <c r="R5" s="13"/>
      <c r="S5" s="36"/>
      <c r="T5" s="36"/>
      <c r="U5" s="36"/>
      <c r="V5" s="36"/>
      <c r="W5" s="36"/>
      <c r="X5" s="36"/>
      <c r="Y5" s="36"/>
      <c r="Z5" s="13"/>
      <c r="AA5" s="13"/>
      <c r="AB5" s="13"/>
      <c r="AC5" s="37"/>
      <c r="AD5" s="37"/>
      <c r="AE5" s="36"/>
      <c r="AF5" s="10"/>
      <c r="AG5" s="10"/>
    </row>
    <row r="6" spans="1:33" ht="12.75" outlineLevel="2">
      <c r="A6" s="10"/>
      <c r="B6" s="10"/>
      <c r="C6" s="10"/>
      <c r="D6" s="64"/>
      <c r="E6" s="10"/>
      <c r="F6" s="35"/>
      <c r="G6" s="35"/>
      <c r="H6" s="35"/>
      <c r="I6" s="44"/>
      <c r="J6" s="13"/>
      <c r="K6" s="13"/>
      <c r="L6" s="13"/>
      <c r="M6" s="13"/>
      <c r="N6" s="36"/>
      <c r="O6" s="13"/>
      <c r="P6" s="13"/>
      <c r="Q6" s="36"/>
      <c r="R6" s="13"/>
      <c r="S6" s="36"/>
      <c r="T6" s="36"/>
      <c r="U6" s="36"/>
      <c r="V6" s="36"/>
      <c r="W6" s="36"/>
      <c r="X6" s="36"/>
      <c r="Y6" s="36"/>
      <c r="Z6" s="13"/>
      <c r="AA6" s="13"/>
      <c r="AB6" s="13"/>
      <c r="AC6" s="37"/>
      <c r="AD6" s="37"/>
      <c r="AE6" s="36"/>
      <c r="AF6" s="10"/>
      <c r="AG6" s="10"/>
    </row>
    <row r="7" spans="1:33" ht="12.75" outlineLevel="2">
      <c r="A7" s="10"/>
      <c r="B7" s="10"/>
      <c r="C7" s="10"/>
      <c r="D7" s="64"/>
      <c r="E7" s="10"/>
      <c r="F7" s="35"/>
      <c r="G7" s="35"/>
      <c r="H7" s="35"/>
      <c r="I7" s="44"/>
      <c r="J7" s="13"/>
      <c r="K7" s="13"/>
      <c r="L7" s="13"/>
      <c r="M7" s="13"/>
      <c r="N7" s="36"/>
      <c r="O7" s="13"/>
      <c r="P7" s="13"/>
      <c r="Q7" s="36"/>
      <c r="R7" s="13"/>
      <c r="S7" s="36"/>
      <c r="T7" s="36"/>
      <c r="U7" s="36"/>
      <c r="V7" s="36"/>
      <c r="W7" s="36"/>
      <c r="X7" s="36"/>
      <c r="Y7" s="36"/>
      <c r="Z7" s="13"/>
      <c r="AA7" s="13"/>
      <c r="AB7" s="13"/>
      <c r="AC7" s="37"/>
      <c r="AD7" s="37"/>
      <c r="AE7" s="36"/>
      <c r="AF7" s="10"/>
      <c r="AG7" s="10"/>
    </row>
    <row r="8" spans="1:33" ht="12.75" outlineLevel="2">
      <c r="A8" s="10"/>
      <c r="B8" s="10"/>
      <c r="C8" s="10"/>
      <c r="D8" s="64"/>
      <c r="E8" s="10"/>
      <c r="F8" s="35"/>
      <c r="G8" s="35"/>
      <c r="H8" s="35"/>
      <c r="I8" s="44"/>
      <c r="J8" s="13"/>
      <c r="K8" s="13"/>
      <c r="L8" s="13"/>
      <c r="M8" s="13"/>
      <c r="N8" s="36"/>
      <c r="O8" s="13"/>
      <c r="P8" s="13"/>
      <c r="Q8" s="36"/>
      <c r="R8" s="13"/>
      <c r="S8" s="36"/>
      <c r="T8" s="36"/>
      <c r="U8" s="36"/>
      <c r="V8" s="36"/>
      <c r="W8" s="36"/>
      <c r="X8" s="36"/>
      <c r="Y8" s="36"/>
      <c r="Z8" s="13"/>
      <c r="AA8" s="13"/>
      <c r="AB8" s="13"/>
      <c r="AC8" s="37"/>
      <c r="AD8" s="37"/>
      <c r="AE8" s="36"/>
      <c r="AF8" s="10"/>
      <c r="AG8" s="10"/>
    </row>
    <row r="9" spans="1:33" ht="12.75" outlineLevel="2">
      <c r="A9" s="10"/>
      <c r="B9" s="10"/>
      <c r="C9" s="10"/>
      <c r="D9" s="64"/>
      <c r="E9" s="10"/>
      <c r="F9" s="35"/>
      <c r="G9" s="35"/>
      <c r="H9" s="35"/>
      <c r="I9" s="44"/>
      <c r="J9" s="13"/>
      <c r="K9" s="13"/>
      <c r="L9" s="13"/>
      <c r="M9" s="13"/>
      <c r="N9" s="36"/>
      <c r="O9" s="13"/>
      <c r="P9" s="13"/>
      <c r="Q9" s="36"/>
      <c r="R9" s="13"/>
      <c r="S9" s="36"/>
      <c r="T9" s="36"/>
      <c r="U9" s="36"/>
      <c r="V9" s="36"/>
      <c r="W9" s="36"/>
      <c r="X9" s="36"/>
      <c r="Y9" s="36"/>
      <c r="Z9" s="13"/>
      <c r="AA9" s="13"/>
      <c r="AB9" s="13"/>
      <c r="AC9" s="37"/>
      <c r="AD9" s="37"/>
      <c r="AE9" s="36"/>
      <c r="AF9" s="10"/>
      <c r="AG9" s="10"/>
    </row>
    <row r="10" spans="1:33" ht="12.75" outlineLevel="2">
      <c r="A10" s="10"/>
      <c r="B10" s="10"/>
      <c r="C10" s="10"/>
      <c r="D10" s="64"/>
      <c r="E10" s="10"/>
      <c r="F10" s="35"/>
      <c r="G10" s="35"/>
      <c r="H10" s="35"/>
      <c r="I10" s="44"/>
      <c r="J10" s="13"/>
      <c r="K10" s="13"/>
      <c r="L10" s="13"/>
      <c r="M10" s="13"/>
      <c r="N10" s="36"/>
      <c r="O10" s="13"/>
      <c r="P10" s="13"/>
      <c r="Q10" s="36"/>
      <c r="R10" s="13"/>
      <c r="S10" s="36"/>
      <c r="T10" s="36"/>
      <c r="U10" s="36"/>
      <c r="V10" s="36"/>
      <c r="W10" s="36"/>
      <c r="X10" s="36"/>
      <c r="Y10" s="36"/>
      <c r="Z10" s="13"/>
      <c r="AA10" s="13"/>
      <c r="AB10" s="13"/>
      <c r="AC10" s="37"/>
      <c r="AD10" s="37"/>
      <c r="AE10" s="36"/>
      <c r="AF10" s="10"/>
      <c r="AG10" s="10"/>
    </row>
    <row r="11" spans="1:33" ht="12.75" outlineLevel="2">
      <c r="A11" s="10"/>
      <c r="B11" s="10"/>
      <c r="C11" s="10"/>
      <c r="D11" s="64"/>
      <c r="E11" s="10"/>
      <c r="F11" s="35"/>
      <c r="G11" s="35"/>
      <c r="H11" s="35"/>
      <c r="I11" s="44"/>
      <c r="J11" s="13"/>
      <c r="K11" s="13"/>
      <c r="L11" s="13"/>
      <c r="M11" s="13"/>
      <c r="N11" s="36"/>
      <c r="O11" s="13"/>
      <c r="P11" s="13"/>
      <c r="Q11" s="36"/>
      <c r="R11" s="13"/>
      <c r="S11" s="36"/>
      <c r="T11" s="36"/>
      <c r="U11" s="36"/>
      <c r="V11" s="36"/>
      <c r="W11" s="36"/>
      <c r="X11" s="36"/>
      <c r="Y11" s="36"/>
      <c r="Z11" s="13"/>
      <c r="AA11" s="13"/>
      <c r="AB11" s="13"/>
      <c r="AC11" s="37"/>
      <c r="AD11" s="37"/>
      <c r="AE11" s="36"/>
      <c r="AF11" s="10"/>
      <c r="AG11" s="10"/>
    </row>
    <row r="12" spans="1:33" ht="12.75" outlineLevel="2">
      <c r="A12" s="10"/>
      <c r="B12" s="10"/>
      <c r="C12" s="10"/>
      <c r="D12" s="34"/>
      <c r="E12" s="10"/>
      <c r="F12" s="35"/>
      <c r="G12" s="35"/>
      <c r="H12" s="35"/>
      <c r="I12" s="44"/>
      <c r="J12" s="13"/>
      <c r="K12" s="13"/>
      <c r="L12" s="13"/>
      <c r="M12" s="13"/>
      <c r="N12" s="36"/>
      <c r="O12" s="13"/>
      <c r="P12" s="13"/>
      <c r="Q12" s="36"/>
      <c r="R12" s="13"/>
      <c r="S12" s="36"/>
      <c r="T12" s="36"/>
      <c r="U12" s="36"/>
      <c r="V12" s="36"/>
      <c r="W12" s="36"/>
      <c r="X12" s="36"/>
      <c r="Y12" s="36"/>
      <c r="Z12" s="13"/>
      <c r="AA12" s="13"/>
      <c r="AB12" s="13"/>
      <c r="AC12" s="37"/>
      <c r="AD12" s="37"/>
      <c r="AE12" s="36"/>
      <c r="AF12" s="10"/>
      <c r="AG12" s="10"/>
    </row>
    <row r="13" spans="1:33" ht="12.75" outlineLevel="2">
      <c r="A13" s="10"/>
      <c r="B13" s="10"/>
      <c r="C13" s="10"/>
      <c r="D13" s="64"/>
      <c r="E13" s="10"/>
      <c r="F13" s="35"/>
      <c r="G13" s="35"/>
      <c r="H13" s="35"/>
      <c r="I13" s="44"/>
      <c r="J13" s="13"/>
      <c r="K13" s="13"/>
      <c r="L13" s="13"/>
      <c r="M13" s="13"/>
      <c r="N13" s="36"/>
      <c r="O13" s="13"/>
      <c r="P13" s="13"/>
      <c r="Q13" s="36"/>
      <c r="R13" s="13"/>
      <c r="S13" s="36"/>
      <c r="T13" s="36"/>
      <c r="U13" s="36"/>
      <c r="V13" s="36"/>
      <c r="W13" s="36"/>
      <c r="X13" s="36"/>
      <c r="Y13" s="36"/>
      <c r="Z13" s="13"/>
      <c r="AA13" s="13"/>
      <c r="AB13" s="13"/>
      <c r="AC13" s="37"/>
      <c r="AD13" s="37"/>
      <c r="AE13" s="36"/>
      <c r="AF13" s="10"/>
      <c r="AG13" s="10"/>
    </row>
    <row r="14" spans="1:33" ht="12.75" outlineLevel="2">
      <c r="A14" s="10"/>
      <c r="B14" s="10"/>
      <c r="C14" s="10"/>
      <c r="D14" s="64"/>
      <c r="E14" s="10"/>
      <c r="F14" s="35"/>
      <c r="G14" s="35"/>
      <c r="H14" s="35"/>
      <c r="I14" s="44"/>
      <c r="J14" s="13"/>
      <c r="K14" s="13"/>
      <c r="L14" s="13"/>
      <c r="M14" s="13"/>
      <c r="N14" s="36"/>
      <c r="O14" s="13"/>
      <c r="P14" s="13"/>
      <c r="Q14" s="36"/>
      <c r="R14" s="13"/>
      <c r="S14" s="36"/>
      <c r="T14" s="36"/>
      <c r="U14" s="36"/>
      <c r="V14" s="36"/>
      <c r="W14" s="36"/>
      <c r="X14" s="36"/>
      <c r="Y14" s="36"/>
      <c r="Z14" s="13"/>
      <c r="AA14" s="13"/>
      <c r="AB14" s="13"/>
      <c r="AC14" s="37"/>
      <c r="AD14" s="37"/>
      <c r="AE14" s="36"/>
      <c r="AF14" s="10"/>
      <c r="AG14" s="10"/>
    </row>
    <row r="15" spans="1:33" ht="12.75" outlineLevel="2">
      <c r="A15" s="10"/>
      <c r="B15" s="10"/>
      <c r="C15" s="10"/>
      <c r="D15" s="64"/>
      <c r="E15" s="10"/>
      <c r="F15" s="35"/>
      <c r="G15" s="35"/>
      <c r="H15" s="35"/>
      <c r="I15" s="44"/>
      <c r="J15" s="13"/>
      <c r="K15" s="13"/>
      <c r="L15" s="13"/>
      <c r="M15" s="13"/>
      <c r="N15" s="36"/>
      <c r="O15" s="13"/>
      <c r="P15" s="13"/>
      <c r="Q15" s="36"/>
      <c r="R15" s="13"/>
      <c r="S15" s="36"/>
      <c r="T15" s="36"/>
      <c r="U15" s="36"/>
      <c r="V15" s="36"/>
      <c r="W15" s="36"/>
      <c r="X15" s="36"/>
      <c r="Y15" s="36"/>
      <c r="Z15" s="13"/>
      <c r="AA15" s="13"/>
      <c r="AB15" s="13"/>
      <c r="AC15" s="37"/>
      <c r="AD15" s="37"/>
      <c r="AE15" s="36"/>
      <c r="AF15" s="10"/>
      <c r="AG15" s="10"/>
    </row>
    <row r="16" spans="1:33" s="18" customFormat="1" ht="12.75" outlineLevel="1">
      <c r="A16" s="20"/>
      <c r="B16" s="20"/>
      <c r="C16" s="20"/>
      <c r="D16" s="67"/>
      <c r="E16" s="20"/>
      <c r="F16" s="68"/>
      <c r="G16" s="68"/>
      <c r="H16" s="68"/>
      <c r="I16" s="55"/>
      <c r="J16" s="54"/>
      <c r="K16" s="54"/>
      <c r="L16" s="54"/>
      <c r="M16" s="54"/>
      <c r="N16" s="69"/>
      <c r="O16" s="54"/>
      <c r="P16" s="54"/>
      <c r="Q16" s="69"/>
      <c r="R16" s="54"/>
      <c r="S16" s="69"/>
      <c r="T16" s="69"/>
      <c r="U16" s="69"/>
      <c r="V16" s="69"/>
      <c r="W16" s="69"/>
      <c r="X16" s="69"/>
      <c r="Y16" s="69"/>
      <c r="Z16" s="54"/>
      <c r="AA16" s="54"/>
      <c r="AB16" s="54"/>
      <c r="AC16" s="70"/>
      <c r="AD16" s="70"/>
      <c r="AE16" s="69"/>
      <c r="AF16" s="20"/>
      <c r="AG16" s="20"/>
    </row>
    <row r="17" spans="1:33" ht="12.75" outlineLevel="2">
      <c r="A17" s="10"/>
      <c r="B17" s="10"/>
      <c r="C17" s="10"/>
      <c r="D17" s="34"/>
      <c r="E17" s="10"/>
      <c r="F17" s="35"/>
      <c r="G17" s="35"/>
      <c r="H17" s="35"/>
      <c r="I17" s="44"/>
      <c r="J17" s="13"/>
      <c r="K17" s="13"/>
      <c r="L17" s="13"/>
      <c r="M17" s="13"/>
      <c r="N17" s="36"/>
      <c r="O17" s="13"/>
      <c r="P17" s="13"/>
      <c r="Q17" s="36"/>
      <c r="R17" s="13"/>
      <c r="S17" s="36"/>
      <c r="T17" s="36"/>
      <c r="U17" s="36"/>
      <c r="V17" s="36"/>
      <c r="W17" s="36"/>
      <c r="X17" s="36"/>
      <c r="Y17" s="36"/>
      <c r="Z17" s="13"/>
      <c r="AA17" s="13"/>
      <c r="AB17" s="13"/>
      <c r="AC17" s="37"/>
      <c r="AD17" s="37"/>
      <c r="AE17" s="36"/>
      <c r="AF17" s="10"/>
      <c r="AG17" s="10"/>
    </row>
    <row r="18" spans="1:33" ht="12.75" outlineLevel="2">
      <c r="A18" s="10"/>
      <c r="B18" s="10"/>
      <c r="C18" s="11"/>
      <c r="D18" s="34"/>
      <c r="E18" s="10"/>
      <c r="F18" s="35"/>
      <c r="G18" s="35"/>
      <c r="H18" s="35"/>
      <c r="I18" s="44"/>
      <c r="J18" s="13"/>
      <c r="K18" s="13"/>
      <c r="L18" s="13"/>
      <c r="M18" s="13"/>
      <c r="N18" s="36"/>
      <c r="O18" s="13"/>
      <c r="P18" s="13"/>
      <c r="Q18" s="36"/>
      <c r="R18" s="13"/>
      <c r="S18" s="36"/>
      <c r="T18" s="36"/>
      <c r="U18" s="36"/>
      <c r="V18" s="36"/>
      <c r="W18" s="36"/>
      <c r="X18" s="36"/>
      <c r="Y18" s="36"/>
      <c r="Z18" s="13"/>
      <c r="AA18" s="13"/>
      <c r="AB18" s="13"/>
      <c r="AC18" s="37"/>
      <c r="AD18" s="37"/>
      <c r="AE18" s="36"/>
      <c r="AF18" s="10"/>
      <c r="AG18" s="10"/>
    </row>
    <row r="19" spans="1:33" ht="12.75" outlineLevel="2">
      <c r="A19" s="10"/>
      <c r="B19" s="10"/>
      <c r="C19" s="10"/>
      <c r="D19" s="34"/>
      <c r="E19" s="10"/>
      <c r="F19" s="35"/>
      <c r="G19" s="35"/>
      <c r="H19" s="35"/>
      <c r="I19" s="44"/>
      <c r="J19" s="13"/>
      <c r="K19" s="13"/>
      <c r="L19" s="13"/>
      <c r="M19" s="13"/>
      <c r="N19" s="36"/>
      <c r="O19" s="13"/>
      <c r="P19" s="13"/>
      <c r="Q19" s="36"/>
      <c r="R19" s="13"/>
      <c r="S19" s="36"/>
      <c r="T19" s="36"/>
      <c r="U19" s="36"/>
      <c r="V19" s="36"/>
      <c r="W19" s="36"/>
      <c r="X19" s="36"/>
      <c r="Y19" s="36"/>
      <c r="Z19" s="13"/>
      <c r="AA19" s="13"/>
      <c r="AB19" s="13"/>
      <c r="AC19" s="37"/>
      <c r="AD19" s="37"/>
      <c r="AE19" s="36"/>
      <c r="AF19" s="10"/>
      <c r="AG19" s="10"/>
    </row>
    <row r="20" spans="1:33" ht="12.75" outlineLevel="2">
      <c r="A20" s="10"/>
      <c r="B20" s="10"/>
      <c r="C20" s="10"/>
      <c r="D20" s="34"/>
      <c r="E20" s="10"/>
      <c r="F20" s="35"/>
      <c r="G20" s="35"/>
      <c r="H20" s="35"/>
      <c r="I20" s="44"/>
      <c r="J20" s="13"/>
      <c r="K20" s="13"/>
      <c r="L20" s="13"/>
      <c r="M20" s="13"/>
      <c r="N20" s="36"/>
      <c r="O20" s="13"/>
      <c r="P20" s="13"/>
      <c r="Q20" s="36"/>
      <c r="R20" s="13"/>
      <c r="S20" s="36"/>
      <c r="T20" s="36"/>
      <c r="U20" s="36"/>
      <c r="V20" s="36"/>
      <c r="W20" s="36"/>
      <c r="X20" s="36"/>
      <c r="Y20" s="36"/>
      <c r="Z20" s="13"/>
      <c r="AA20" s="13"/>
      <c r="AB20" s="13"/>
      <c r="AC20" s="37"/>
      <c r="AD20" s="37"/>
      <c r="AE20" s="36"/>
      <c r="AF20" s="10"/>
      <c r="AG20" s="10"/>
    </row>
    <row r="21" spans="1:33" ht="12.75" outlineLevel="2">
      <c r="A21" s="10"/>
      <c r="B21" s="10"/>
      <c r="C21" s="10"/>
      <c r="D21" s="34"/>
      <c r="E21" s="10"/>
      <c r="F21" s="35"/>
      <c r="G21" s="35"/>
      <c r="H21" s="35"/>
      <c r="I21" s="44"/>
      <c r="J21" s="13"/>
      <c r="K21" s="13"/>
      <c r="L21" s="13"/>
      <c r="M21" s="13"/>
      <c r="N21" s="36"/>
      <c r="O21" s="13"/>
      <c r="P21" s="13"/>
      <c r="Q21" s="36"/>
      <c r="R21" s="13"/>
      <c r="S21" s="36"/>
      <c r="T21" s="36"/>
      <c r="U21" s="36"/>
      <c r="V21" s="36"/>
      <c r="W21" s="36"/>
      <c r="X21" s="36"/>
      <c r="Y21" s="36"/>
      <c r="Z21" s="13"/>
      <c r="AA21" s="13"/>
      <c r="AB21" s="13"/>
      <c r="AC21" s="37"/>
      <c r="AD21" s="37"/>
      <c r="AE21" s="36"/>
      <c r="AF21" s="10"/>
      <c r="AG21" s="10"/>
    </row>
    <row r="22" spans="1:33" ht="12.75" outlineLevel="2">
      <c r="A22" s="10"/>
      <c r="B22" s="10"/>
      <c r="C22" s="10"/>
      <c r="D22" s="34"/>
      <c r="E22" s="10"/>
      <c r="F22" s="35"/>
      <c r="G22" s="35"/>
      <c r="H22" s="35"/>
      <c r="I22" s="44"/>
      <c r="J22" s="13"/>
      <c r="K22" s="13"/>
      <c r="L22" s="13"/>
      <c r="M22" s="13"/>
      <c r="N22" s="36"/>
      <c r="O22" s="13"/>
      <c r="P22" s="13"/>
      <c r="Q22" s="36"/>
      <c r="R22" s="13"/>
      <c r="S22" s="36"/>
      <c r="T22" s="36"/>
      <c r="U22" s="36"/>
      <c r="V22" s="36"/>
      <c r="W22" s="36"/>
      <c r="X22" s="36"/>
      <c r="Y22" s="36"/>
      <c r="Z22" s="13"/>
      <c r="AA22" s="13"/>
      <c r="AB22" s="13"/>
      <c r="AC22" s="37"/>
      <c r="AD22" s="37"/>
      <c r="AE22" s="36"/>
      <c r="AF22" s="10"/>
      <c r="AG22" s="10"/>
    </row>
    <row r="23" spans="1:33" ht="12.75" outlineLevel="2">
      <c r="A23" s="10"/>
      <c r="B23" s="10"/>
      <c r="C23" s="10"/>
      <c r="D23" s="34"/>
      <c r="E23" s="10"/>
      <c r="F23" s="35"/>
      <c r="G23" s="35"/>
      <c r="H23" s="35"/>
      <c r="I23" s="44"/>
      <c r="J23" s="13"/>
      <c r="K23" s="13"/>
      <c r="L23" s="13"/>
      <c r="M23" s="13"/>
      <c r="N23" s="36"/>
      <c r="O23" s="13"/>
      <c r="P23" s="13"/>
      <c r="Q23" s="36"/>
      <c r="R23" s="13"/>
      <c r="S23" s="36"/>
      <c r="T23" s="36"/>
      <c r="U23" s="36"/>
      <c r="V23" s="36"/>
      <c r="W23" s="36"/>
      <c r="X23" s="36"/>
      <c r="Y23" s="36"/>
      <c r="Z23" s="13"/>
      <c r="AA23" s="13"/>
      <c r="AB23" s="13"/>
      <c r="AC23" s="37"/>
      <c r="AD23" s="37"/>
      <c r="AE23" s="36"/>
      <c r="AF23" s="10"/>
      <c r="AG23" s="10"/>
    </row>
    <row r="24" spans="1:33" ht="12.75" outlineLevel="2">
      <c r="A24" s="10"/>
      <c r="B24" s="10"/>
      <c r="C24" s="10"/>
      <c r="D24" s="34"/>
      <c r="E24" s="10"/>
      <c r="F24" s="35"/>
      <c r="G24" s="35"/>
      <c r="H24" s="35"/>
      <c r="I24" s="44"/>
      <c r="J24" s="13"/>
      <c r="K24" s="13"/>
      <c r="L24" s="13"/>
      <c r="M24" s="13"/>
      <c r="N24" s="36"/>
      <c r="O24" s="13"/>
      <c r="P24" s="13"/>
      <c r="Q24" s="36"/>
      <c r="R24" s="13"/>
      <c r="S24" s="36"/>
      <c r="T24" s="36"/>
      <c r="U24" s="36"/>
      <c r="V24" s="36"/>
      <c r="W24" s="36"/>
      <c r="X24" s="36"/>
      <c r="Y24" s="36"/>
      <c r="Z24" s="13"/>
      <c r="AA24" s="13"/>
      <c r="AB24" s="13"/>
      <c r="AC24" s="37"/>
      <c r="AD24" s="37"/>
      <c r="AE24" s="36"/>
      <c r="AF24" s="10"/>
      <c r="AG24" s="10"/>
    </row>
    <row r="25" spans="1:33" s="18" customFormat="1" ht="12.75" outlineLevel="1">
      <c r="A25" s="20"/>
      <c r="B25" s="20"/>
      <c r="C25" s="20"/>
      <c r="D25" s="71"/>
      <c r="E25" s="20"/>
      <c r="F25" s="68"/>
      <c r="G25" s="68"/>
      <c r="H25" s="68"/>
      <c r="I25" s="55"/>
      <c r="J25" s="54"/>
      <c r="K25" s="54"/>
      <c r="L25" s="54"/>
      <c r="M25" s="54"/>
      <c r="N25" s="69"/>
      <c r="O25" s="54"/>
      <c r="P25" s="54"/>
      <c r="Q25" s="69"/>
      <c r="R25" s="54"/>
      <c r="S25" s="69"/>
      <c r="T25" s="69"/>
      <c r="U25" s="69"/>
      <c r="V25" s="69"/>
      <c r="W25" s="69"/>
      <c r="X25" s="69"/>
      <c r="Y25" s="69"/>
      <c r="Z25" s="54"/>
      <c r="AA25" s="54"/>
      <c r="AB25" s="54"/>
      <c r="AC25" s="70"/>
      <c r="AD25" s="70"/>
      <c r="AE25" s="69"/>
      <c r="AF25" s="20"/>
      <c r="AG25" s="20"/>
    </row>
    <row r="26" spans="1:33" ht="12.75" outlineLevel="2">
      <c r="A26" s="10"/>
      <c r="B26" s="10"/>
      <c r="C26" s="10"/>
      <c r="D26" s="34"/>
      <c r="E26" s="10"/>
      <c r="F26" s="35"/>
      <c r="G26" s="35"/>
      <c r="H26" s="35"/>
      <c r="I26" s="44"/>
      <c r="J26" s="13"/>
      <c r="K26" s="13"/>
      <c r="L26" s="13"/>
      <c r="M26" s="13"/>
      <c r="N26" s="36"/>
      <c r="O26" s="13"/>
      <c r="P26" s="13"/>
      <c r="Q26" s="36"/>
      <c r="R26" s="13"/>
      <c r="S26" s="36"/>
      <c r="T26" s="36"/>
      <c r="U26" s="36"/>
      <c r="V26" s="36"/>
      <c r="W26" s="36"/>
      <c r="X26" s="36"/>
      <c r="Y26" s="36"/>
      <c r="Z26" s="13"/>
      <c r="AA26" s="13"/>
      <c r="AB26" s="13"/>
      <c r="AC26" s="37"/>
      <c r="AD26" s="37"/>
      <c r="AE26" s="36"/>
      <c r="AF26" s="10"/>
      <c r="AG26" s="10"/>
    </row>
    <row r="27" spans="1:33" ht="12.75" outlineLevel="2">
      <c r="A27" s="10"/>
      <c r="B27" s="10"/>
      <c r="C27" s="10"/>
      <c r="D27" s="34"/>
      <c r="E27" s="10"/>
      <c r="F27" s="35"/>
      <c r="G27" s="35"/>
      <c r="H27" s="35"/>
      <c r="I27" s="44"/>
      <c r="J27" s="13"/>
      <c r="K27" s="13"/>
      <c r="L27" s="13"/>
      <c r="M27" s="13"/>
      <c r="N27" s="36"/>
      <c r="O27" s="13"/>
      <c r="P27" s="13"/>
      <c r="Q27" s="36"/>
      <c r="R27" s="13"/>
      <c r="S27" s="36"/>
      <c r="T27" s="36"/>
      <c r="U27" s="36"/>
      <c r="V27" s="36"/>
      <c r="W27" s="36"/>
      <c r="X27" s="36"/>
      <c r="Y27" s="36"/>
      <c r="Z27" s="13"/>
      <c r="AA27" s="13"/>
      <c r="AB27" s="13"/>
      <c r="AC27" s="37"/>
      <c r="AD27" s="37"/>
      <c r="AE27" s="36"/>
      <c r="AF27" s="10"/>
      <c r="AG27" s="10"/>
    </row>
    <row r="28" spans="1:33" ht="12.75" outlineLevel="2">
      <c r="A28" s="10"/>
      <c r="B28" s="10"/>
      <c r="C28" s="10"/>
      <c r="D28" s="34"/>
      <c r="E28" s="10"/>
      <c r="F28" s="35"/>
      <c r="G28" s="35"/>
      <c r="H28" s="35"/>
      <c r="I28" s="44"/>
      <c r="J28" s="13"/>
      <c r="K28" s="13"/>
      <c r="L28" s="13"/>
      <c r="M28" s="13"/>
      <c r="N28" s="36"/>
      <c r="O28" s="13"/>
      <c r="P28" s="13"/>
      <c r="Q28" s="36"/>
      <c r="R28" s="13"/>
      <c r="S28" s="36"/>
      <c r="T28" s="36"/>
      <c r="U28" s="36"/>
      <c r="V28" s="36"/>
      <c r="W28" s="36"/>
      <c r="X28" s="36"/>
      <c r="Y28" s="36"/>
      <c r="Z28" s="13"/>
      <c r="AA28" s="13"/>
      <c r="AB28" s="13"/>
      <c r="AC28" s="37"/>
      <c r="AD28" s="37"/>
      <c r="AE28" s="36"/>
      <c r="AF28" s="10"/>
      <c r="AG28" s="10"/>
    </row>
    <row r="29" spans="1:33" ht="12.75" outlineLevel="2">
      <c r="A29" s="10"/>
      <c r="B29" s="10"/>
      <c r="C29" s="10"/>
      <c r="D29" s="34"/>
      <c r="E29" s="10"/>
      <c r="F29" s="35"/>
      <c r="G29" s="35"/>
      <c r="H29" s="35"/>
      <c r="I29" s="44"/>
      <c r="J29" s="13"/>
      <c r="K29" s="13"/>
      <c r="L29" s="13"/>
      <c r="M29" s="13"/>
      <c r="N29" s="36"/>
      <c r="O29" s="13"/>
      <c r="P29" s="13"/>
      <c r="Q29" s="36"/>
      <c r="R29" s="13"/>
      <c r="S29" s="36"/>
      <c r="T29" s="36"/>
      <c r="U29" s="36"/>
      <c r="V29" s="36"/>
      <c r="W29" s="36"/>
      <c r="X29" s="36"/>
      <c r="Y29" s="36"/>
      <c r="Z29" s="13"/>
      <c r="AA29" s="13"/>
      <c r="AB29" s="13"/>
      <c r="AC29" s="37"/>
      <c r="AD29" s="37"/>
      <c r="AE29" s="36"/>
      <c r="AF29" s="10"/>
      <c r="AG29" s="10"/>
    </row>
    <row r="30" spans="1:33" ht="12.75" outlineLevel="2">
      <c r="A30" s="10"/>
      <c r="B30" s="10"/>
      <c r="C30" s="10"/>
      <c r="D30" s="34"/>
      <c r="E30" s="10"/>
      <c r="F30" s="35"/>
      <c r="G30" s="35"/>
      <c r="H30" s="35"/>
      <c r="I30" s="44"/>
      <c r="J30" s="13"/>
      <c r="K30" s="13"/>
      <c r="L30" s="13"/>
      <c r="M30" s="13"/>
      <c r="N30" s="36"/>
      <c r="O30" s="13"/>
      <c r="P30" s="13"/>
      <c r="Q30" s="36"/>
      <c r="R30" s="13"/>
      <c r="S30" s="36"/>
      <c r="T30" s="36"/>
      <c r="U30" s="36"/>
      <c r="V30" s="36"/>
      <c r="W30" s="36"/>
      <c r="X30" s="36"/>
      <c r="Y30" s="36"/>
      <c r="Z30" s="13"/>
      <c r="AA30" s="13"/>
      <c r="AB30" s="13"/>
      <c r="AC30" s="37"/>
      <c r="AD30" s="37"/>
      <c r="AE30" s="36"/>
      <c r="AF30" s="10"/>
      <c r="AG30" s="10"/>
    </row>
    <row r="31" spans="1:33" ht="12.75" outlineLevel="2">
      <c r="A31" s="10"/>
      <c r="B31" s="10"/>
      <c r="C31" s="10"/>
      <c r="D31" s="34"/>
      <c r="E31" s="10"/>
      <c r="F31" s="35"/>
      <c r="G31" s="35"/>
      <c r="H31" s="35"/>
      <c r="I31" s="44"/>
      <c r="J31" s="13"/>
      <c r="K31" s="13"/>
      <c r="L31" s="13"/>
      <c r="M31" s="13"/>
      <c r="N31" s="36"/>
      <c r="O31" s="13"/>
      <c r="P31" s="13"/>
      <c r="Q31" s="36"/>
      <c r="R31" s="13"/>
      <c r="S31" s="36"/>
      <c r="T31" s="36"/>
      <c r="U31" s="36"/>
      <c r="V31" s="36"/>
      <c r="W31" s="36"/>
      <c r="X31" s="36"/>
      <c r="Y31" s="36"/>
      <c r="Z31" s="13"/>
      <c r="AA31" s="13"/>
      <c r="AB31" s="13"/>
      <c r="AC31" s="37"/>
      <c r="AD31" s="37"/>
      <c r="AE31" s="36"/>
      <c r="AF31" s="10"/>
      <c r="AG31" s="10"/>
    </row>
    <row r="32" spans="1:33" ht="12.75" outlineLevel="2">
      <c r="A32" s="10"/>
      <c r="B32" s="10"/>
      <c r="C32" s="10"/>
      <c r="D32" s="34"/>
      <c r="E32" s="10"/>
      <c r="F32" s="35"/>
      <c r="G32" s="35"/>
      <c r="H32" s="35"/>
      <c r="I32" s="44"/>
      <c r="J32" s="13"/>
      <c r="K32" s="13"/>
      <c r="L32" s="13"/>
      <c r="M32" s="13"/>
      <c r="N32" s="36"/>
      <c r="O32" s="13"/>
      <c r="P32" s="13"/>
      <c r="Q32" s="36"/>
      <c r="R32" s="13"/>
      <c r="S32" s="36"/>
      <c r="T32" s="36"/>
      <c r="U32" s="36"/>
      <c r="V32" s="36"/>
      <c r="W32" s="36"/>
      <c r="X32" s="36"/>
      <c r="Y32" s="36"/>
      <c r="Z32" s="13"/>
      <c r="AA32" s="13"/>
      <c r="AB32" s="13"/>
      <c r="AC32" s="37"/>
      <c r="AD32" s="37"/>
      <c r="AE32" s="36"/>
      <c r="AF32" s="10"/>
      <c r="AG32" s="10"/>
    </row>
    <row r="33" spans="1:33" ht="12.75" outlineLevel="2">
      <c r="A33" s="10"/>
      <c r="B33" s="10"/>
      <c r="C33" s="10"/>
      <c r="D33" s="34"/>
      <c r="E33" s="10"/>
      <c r="F33" s="35"/>
      <c r="G33" s="35"/>
      <c r="H33" s="35"/>
      <c r="I33" s="44"/>
      <c r="J33" s="13"/>
      <c r="K33" s="13"/>
      <c r="L33" s="13"/>
      <c r="M33" s="13"/>
      <c r="N33" s="36"/>
      <c r="O33" s="13"/>
      <c r="P33" s="13"/>
      <c r="Q33" s="36"/>
      <c r="R33" s="13"/>
      <c r="S33" s="36"/>
      <c r="T33" s="36"/>
      <c r="U33" s="36"/>
      <c r="V33" s="36"/>
      <c r="W33" s="36"/>
      <c r="X33" s="36"/>
      <c r="Y33" s="36"/>
      <c r="Z33" s="13"/>
      <c r="AA33" s="13"/>
      <c r="AB33" s="13"/>
      <c r="AC33" s="37"/>
      <c r="AD33" s="37"/>
      <c r="AE33" s="36"/>
      <c r="AF33" s="10"/>
      <c r="AG33" s="10"/>
    </row>
    <row r="34" spans="1:33" ht="12.75" outlineLevel="2">
      <c r="A34" s="10"/>
      <c r="B34" s="10"/>
      <c r="C34" s="10"/>
      <c r="D34" s="34"/>
      <c r="E34" s="10"/>
      <c r="F34" s="35"/>
      <c r="G34" s="35"/>
      <c r="H34" s="35"/>
      <c r="I34" s="44"/>
      <c r="J34" s="13"/>
      <c r="K34" s="13"/>
      <c r="L34" s="13"/>
      <c r="M34" s="13"/>
      <c r="N34" s="36"/>
      <c r="O34" s="13"/>
      <c r="P34" s="13"/>
      <c r="Q34" s="36"/>
      <c r="R34" s="13"/>
      <c r="S34" s="36"/>
      <c r="T34" s="36"/>
      <c r="U34" s="36"/>
      <c r="V34" s="36"/>
      <c r="W34" s="36"/>
      <c r="X34" s="36"/>
      <c r="Y34" s="36"/>
      <c r="Z34" s="13"/>
      <c r="AA34" s="13"/>
      <c r="AB34" s="13"/>
      <c r="AC34" s="37"/>
      <c r="AD34" s="37"/>
      <c r="AE34" s="36"/>
      <c r="AF34" s="10"/>
      <c r="AG34" s="10"/>
    </row>
    <row r="35" spans="1:33" ht="12.75" outlineLevel="2">
      <c r="A35" s="10"/>
      <c r="B35" s="10"/>
      <c r="C35" s="10"/>
      <c r="D35" s="34"/>
      <c r="E35" s="10"/>
      <c r="F35" s="35"/>
      <c r="G35" s="35"/>
      <c r="H35" s="35"/>
      <c r="I35" s="44"/>
      <c r="J35" s="13"/>
      <c r="K35" s="13"/>
      <c r="L35" s="13"/>
      <c r="M35" s="13"/>
      <c r="N35" s="36"/>
      <c r="O35" s="13"/>
      <c r="P35" s="13"/>
      <c r="Q35" s="36"/>
      <c r="R35" s="13"/>
      <c r="S35" s="36"/>
      <c r="T35" s="36"/>
      <c r="U35" s="36"/>
      <c r="V35" s="36"/>
      <c r="W35" s="36"/>
      <c r="X35" s="36"/>
      <c r="Y35" s="36"/>
      <c r="Z35" s="13"/>
      <c r="AA35" s="13"/>
      <c r="AB35" s="13"/>
      <c r="AC35" s="37"/>
      <c r="AD35" s="37"/>
      <c r="AE35" s="36"/>
      <c r="AF35" s="10"/>
      <c r="AG35" s="10"/>
    </row>
    <row r="36" spans="1:33" ht="12.75" outlineLevel="2">
      <c r="A36" s="10"/>
      <c r="B36" s="10"/>
      <c r="C36" s="10"/>
      <c r="D36" s="34"/>
      <c r="E36" s="10"/>
      <c r="F36" s="35"/>
      <c r="G36" s="35"/>
      <c r="H36" s="35"/>
      <c r="I36" s="44"/>
      <c r="J36" s="13"/>
      <c r="K36" s="13"/>
      <c r="L36" s="13"/>
      <c r="M36" s="13"/>
      <c r="N36" s="36"/>
      <c r="O36" s="13"/>
      <c r="P36" s="13"/>
      <c r="Q36" s="36"/>
      <c r="R36" s="13"/>
      <c r="S36" s="36"/>
      <c r="T36" s="36"/>
      <c r="U36" s="36"/>
      <c r="V36" s="36"/>
      <c r="W36" s="36"/>
      <c r="X36" s="36"/>
      <c r="Y36" s="36"/>
      <c r="Z36" s="13"/>
      <c r="AA36" s="13"/>
      <c r="AB36" s="13"/>
      <c r="AC36" s="37"/>
      <c r="AD36" s="37"/>
      <c r="AE36" s="36"/>
      <c r="AF36" s="10"/>
      <c r="AG36" s="10"/>
    </row>
    <row r="37" spans="1:33" s="18" customFormat="1" ht="12.75" outlineLevel="1">
      <c r="A37" s="20"/>
      <c r="B37" s="20"/>
      <c r="C37" s="20"/>
      <c r="D37" s="71"/>
      <c r="E37" s="20"/>
      <c r="F37" s="68"/>
      <c r="G37" s="68"/>
      <c r="H37" s="68"/>
      <c r="I37" s="55"/>
      <c r="J37" s="54"/>
      <c r="K37" s="54"/>
      <c r="L37" s="54"/>
      <c r="M37" s="54"/>
      <c r="N37" s="69"/>
      <c r="O37" s="54"/>
      <c r="P37" s="54"/>
      <c r="Q37" s="69"/>
      <c r="R37" s="54"/>
      <c r="S37" s="69"/>
      <c r="T37" s="69"/>
      <c r="U37" s="69"/>
      <c r="V37" s="69"/>
      <c r="W37" s="69"/>
      <c r="X37" s="69"/>
      <c r="Y37" s="69"/>
      <c r="Z37" s="54"/>
      <c r="AA37" s="54"/>
      <c r="AB37" s="54"/>
      <c r="AC37" s="70"/>
      <c r="AD37" s="70"/>
      <c r="AE37" s="69"/>
      <c r="AF37" s="20"/>
      <c r="AG37" s="20"/>
    </row>
    <row r="38" spans="1:33" ht="12.75" outlineLevel="2">
      <c r="A38" s="10"/>
      <c r="B38" s="10"/>
      <c r="C38" s="10"/>
      <c r="D38" s="34"/>
      <c r="E38" s="10"/>
      <c r="F38" s="35"/>
      <c r="G38" s="35"/>
      <c r="H38" s="35"/>
      <c r="I38" s="44"/>
      <c r="J38" s="13"/>
      <c r="K38" s="13"/>
      <c r="L38" s="13"/>
      <c r="M38" s="13"/>
      <c r="N38" s="36"/>
      <c r="O38" s="13"/>
      <c r="P38" s="13"/>
      <c r="Q38" s="36"/>
      <c r="R38" s="13"/>
      <c r="S38" s="36"/>
      <c r="T38" s="36"/>
      <c r="U38" s="36"/>
      <c r="V38" s="36"/>
      <c r="W38" s="36"/>
      <c r="X38" s="36"/>
      <c r="Y38" s="36"/>
      <c r="Z38" s="13"/>
      <c r="AA38" s="13"/>
      <c r="AB38" s="13"/>
      <c r="AC38" s="37"/>
      <c r="AD38" s="37"/>
      <c r="AE38" s="36"/>
      <c r="AF38" s="10"/>
      <c r="AG38" s="10"/>
    </row>
    <row r="39" spans="1:33" ht="12.75" outlineLevel="2">
      <c r="A39" s="10"/>
      <c r="B39" s="10"/>
      <c r="C39" s="10"/>
      <c r="D39" s="34"/>
      <c r="E39" s="10"/>
      <c r="F39" s="35"/>
      <c r="G39" s="35"/>
      <c r="H39" s="35"/>
      <c r="I39" s="44"/>
      <c r="J39" s="13"/>
      <c r="K39" s="13"/>
      <c r="L39" s="13"/>
      <c r="M39" s="13"/>
      <c r="N39" s="36"/>
      <c r="O39" s="13"/>
      <c r="P39" s="13"/>
      <c r="Q39" s="36"/>
      <c r="R39" s="13"/>
      <c r="S39" s="36"/>
      <c r="T39" s="36"/>
      <c r="U39" s="36"/>
      <c r="V39" s="36"/>
      <c r="W39" s="36"/>
      <c r="X39" s="36"/>
      <c r="Y39" s="36"/>
      <c r="Z39" s="13"/>
      <c r="AA39" s="13"/>
      <c r="AB39" s="13"/>
      <c r="AC39" s="37"/>
      <c r="AD39" s="37"/>
      <c r="AE39" s="36"/>
      <c r="AF39" s="10"/>
      <c r="AG39" s="10"/>
    </row>
    <row r="40" spans="1:33" ht="12.75" outlineLevel="2">
      <c r="A40" s="10"/>
      <c r="B40" s="10"/>
      <c r="C40" s="10"/>
      <c r="D40" s="34"/>
      <c r="E40" s="10"/>
      <c r="F40" s="35"/>
      <c r="G40" s="35"/>
      <c r="H40" s="35"/>
      <c r="I40" s="44"/>
      <c r="J40" s="13"/>
      <c r="K40" s="13"/>
      <c r="L40" s="13"/>
      <c r="M40" s="13"/>
      <c r="N40" s="36"/>
      <c r="O40" s="13"/>
      <c r="P40" s="13"/>
      <c r="Q40" s="36"/>
      <c r="R40" s="13"/>
      <c r="S40" s="36"/>
      <c r="T40" s="36"/>
      <c r="U40" s="36"/>
      <c r="V40" s="36"/>
      <c r="W40" s="36"/>
      <c r="X40" s="36"/>
      <c r="Y40" s="36"/>
      <c r="Z40" s="13"/>
      <c r="AA40" s="13"/>
      <c r="AB40" s="13"/>
      <c r="AC40" s="37"/>
      <c r="AD40" s="37"/>
      <c r="AE40" s="36"/>
      <c r="AF40" s="10"/>
      <c r="AG40" s="10"/>
    </row>
    <row r="41" spans="1:33" ht="12.75" outlineLevel="2">
      <c r="A41" s="10"/>
      <c r="B41" s="10"/>
      <c r="C41" s="10"/>
      <c r="D41" s="34"/>
      <c r="E41" s="10"/>
      <c r="F41" s="35"/>
      <c r="G41" s="35"/>
      <c r="H41" s="35"/>
      <c r="I41" s="44"/>
      <c r="J41" s="13"/>
      <c r="K41" s="13"/>
      <c r="L41" s="13"/>
      <c r="M41" s="13"/>
      <c r="N41" s="36"/>
      <c r="O41" s="13"/>
      <c r="P41" s="13"/>
      <c r="Q41" s="36"/>
      <c r="R41" s="13"/>
      <c r="S41" s="36"/>
      <c r="T41" s="36"/>
      <c r="U41" s="36"/>
      <c r="V41" s="36"/>
      <c r="W41" s="36"/>
      <c r="X41" s="36"/>
      <c r="Y41" s="36"/>
      <c r="Z41" s="13"/>
      <c r="AA41" s="13"/>
      <c r="AB41" s="13"/>
      <c r="AC41" s="37"/>
      <c r="AD41" s="37"/>
      <c r="AE41" s="36"/>
      <c r="AF41" s="10"/>
      <c r="AG41" s="10"/>
    </row>
    <row r="42" spans="1:33" s="18" customFormat="1" ht="12.75" outlineLevel="1">
      <c r="A42" s="20"/>
      <c r="B42" s="20"/>
      <c r="C42" s="20"/>
      <c r="D42" s="71"/>
      <c r="E42" s="20"/>
      <c r="F42" s="68"/>
      <c r="G42" s="68"/>
      <c r="H42" s="68"/>
      <c r="I42" s="55"/>
      <c r="J42" s="54"/>
      <c r="K42" s="54"/>
      <c r="L42" s="54"/>
      <c r="M42" s="54"/>
      <c r="N42" s="69"/>
      <c r="O42" s="54"/>
      <c r="P42" s="54"/>
      <c r="Q42" s="69"/>
      <c r="R42" s="54"/>
      <c r="S42" s="69"/>
      <c r="T42" s="69"/>
      <c r="U42" s="69"/>
      <c r="V42" s="69"/>
      <c r="W42" s="69"/>
      <c r="X42" s="69"/>
      <c r="Y42" s="69"/>
      <c r="Z42" s="54"/>
      <c r="AA42" s="54"/>
      <c r="AB42" s="54"/>
      <c r="AC42" s="70"/>
      <c r="AD42" s="70"/>
      <c r="AE42" s="69"/>
      <c r="AF42" s="20"/>
      <c r="AG42" s="20"/>
    </row>
    <row r="43" spans="1:33" ht="12.75" outlineLevel="2">
      <c r="A43" s="10"/>
      <c r="B43" s="10"/>
      <c r="C43" s="10"/>
      <c r="D43" s="34"/>
      <c r="E43" s="10"/>
      <c r="F43" s="35"/>
      <c r="G43" s="35"/>
      <c r="H43" s="35"/>
      <c r="I43" s="44"/>
      <c r="J43" s="13"/>
      <c r="K43" s="13"/>
      <c r="L43" s="13"/>
      <c r="M43" s="13"/>
      <c r="N43" s="36"/>
      <c r="O43" s="13"/>
      <c r="P43" s="13"/>
      <c r="Q43" s="36"/>
      <c r="R43" s="13"/>
      <c r="S43" s="36"/>
      <c r="T43" s="36"/>
      <c r="U43" s="36"/>
      <c r="V43" s="36"/>
      <c r="W43" s="36"/>
      <c r="X43" s="36"/>
      <c r="Y43" s="36"/>
      <c r="Z43" s="13"/>
      <c r="AA43" s="13"/>
      <c r="AB43" s="13"/>
      <c r="AC43" s="37"/>
      <c r="AD43" s="37"/>
      <c r="AE43" s="36"/>
      <c r="AF43" s="10"/>
      <c r="AG43" s="10"/>
    </row>
    <row r="44" spans="1:33" ht="12.75" outlineLevel="2">
      <c r="A44" s="10"/>
      <c r="B44" s="10"/>
      <c r="C44" s="10"/>
      <c r="D44" s="34"/>
      <c r="E44" s="10"/>
      <c r="F44" s="35"/>
      <c r="G44" s="35"/>
      <c r="H44" s="35"/>
      <c r="I44" s="44"/>
      <c r="J44" s="13"/>
      <c r="K44" s="13"/>
      <c r="L44" s="13"/>
      <c r="M44" s="13"/>
      <c r="N44" s="36"/>
      <c r="O44" s="13"/>
      <c r="P44" s="13"/>
      <c r="Q44" s="36"/>
      <c r="R44" s="13"/>
      <c r="S44" s="36"/>
      <c r="T44" s="36"/>
      <c r="U44" s="36"/>
      <c r="V44" s="36"/>
      <c r="W44" s="36"/>
      <c r="X44" s="36"/>
      <c r="Y44" s="36"/>
      <c r="Z44" s="13"/>
      <c r="AA44" s="13"/>
      <c r="AB44" s="13"/>
      <c r="AC44" s="37"/>
      <c r="AD44" s="37"/>
      <c r="AE44" s="36"/>
      <c r="AF44" s="10"/>
      <c r="AG44" s="10"/>
    </row>
    <row r="45" spans="1:33" s="18" customFormat="1" ht="12.75" outlineLevel="1">
      <c r="A45" s="20"/>
      <c r="B45" s="20"/>
      <c r="C45" s="20"/>
      <c r="D45" s="71"/>
      <c r="E45" s="20"/>
      <c r="F45" s="68"/>
      <c r="G45" s="68"/>
      <c r="H45" s="68"/>
      <c r="I45" s="55"/>
      <c r="J45" s="54"/>
      <c r="K45" s="54"/>
      <c r="L45" s="54"/>
      <c r="M45" s="54"/>
      <c r="N45" s="69"/>
      <c r="O45" s="54"/>
      <c r="P45" s="54"/>
      <c r="Q45" s="69"/>
      <c r="R45" s="54"/>
      <c r="S45" s="69"/>
      <c r="T45" s="69"/>
      <c r="U45" s="69"/>
      <c r="V45" s="69"/>
      <c r="W45" s="69"/>
      <c r="X45" s="69"/>
      <c r="Y45" s="69"/>
      <c r="Z45" s="54"/>
      <c r="AA45" s="54"/>
      <c r="AB45" s="54"/>
      <c r="AC45" s="70"/>
      <c r="AD45" s="70"/>
      <c r="AE45" s="69"/>
      <c r="AF45" s="20"/>
      <c r="AG45" s="20"/>
    </row>
    <row r="46" spans="1:33" ht="12.75" outlineLevel="2">
      <c r="A46" s="10"/>
      <c r="B46" s="10"/>
      <c r="C46" s="10"/>
      <c r="D46" s="34"/>
      <c r="E46" s="10"/>
      <c r="F46" s="35"/>
      <c r="G46" s="35"/>
      <c r="H46" s="35"/>
      <c r="I46" s="44"/>
      <c r="J46" s="13"/>
      <c r="K46" s="13"/>
      <c r="L46" s="13"/>
      <c r="M46" s="13"/>
      <c r="N46" s="36"/>
      <c r="O46" s="13"/>
      <c r="P46" s="13"/>
      <c r="Q46" s="36"/>
      <c r="R46" s="13"/>
      <c r="S46" s="36"/>
      <c r="T46" s="36"/>
      <c r="U46" s="36"/>
      <c r="V46" s="36"/>
      <c r="W46" s="36"/>
      <c r="X46" s="36"/>
      <c r="Y46" s="36"/>
      <c r="Z46" s="13"/>
      <c r="AA46" s="13"/>
      <c r="AB46" s="13"/>
      <c r="AC46" s="37"/>
      <c r="AD46" s="37"/>
      <c r="AE46" s="36"/>
      <c r="AF46" s="10"/>
      <c r="AG46" s="10"/>
    </row>
    <row r="47" spans="1:33" ht="12.75" outlineLevel="2">
      <c r="A47" s="10"/>
      <c r="B47" s="10"/>
      <c r="C47" s="10"/>
      <c r="D47" s="34"/>
      <c r="E47" s="10"/>
      <c r="F47" s="35"/>
      <c r="G47" s="35"/>
      <c r="H47" s="35"/>
      <c r="I47" s="44"/>
      <c r="J47" s="13"/>
      <c r="K47" s="13"/>
      <c r="L47" s="13"/>
      <c r="M47" s="13"/>
      <c r="N47" s="36"/>
      <c r="O47" s="13"/>
      <c r="P47" s="13"/>
      <c r="Q47" s="36"/>
      <c r="R47" s="13"/>
      <c r="S47" s="36"/>
      <c r="T47" s="36"/>
      <c r="U47" s="36"/>
      <c r="V47" s="36"/>
      <c r="W47" s="36"/>
      <c r="X47" s="36"/>
      <c r="Y47" s="36"/>
      <c r="Z47" s="13"/>
      <c r="AA47" s="13"/>
      <c r="AB47" s="13"/>
      <c r="AC47" s="37"/>
      <c r="AD47" s="37"/>
      <c r="AE47" s="36"/>
      <c r="AF47" s="10"/>
      <c r="AG47" s="10"/>
    </row>
    <row r="48" spans="1:33" s="18" customFormat="1" ht="12.75" outlineLevel="1">
      <c r="A48" s="20"/>
      <c r="B48" s="20"/>
      <c r="C48" s="20"/>
      <c r="D48" s="71"/>
      <c r="E48" s="20"/>
      <c r="F48" s="68"/>
      <c r="G48" s="68"/>
      <c r="H48" s="68"/>
      <c r="I48" s="55"/>
      <c r="J48" s="54"/>
      <c r="K48" s="54"/>
      <c r="L48" s="54"/>
      <c r="M48" s="54"/>
      <c r="N48" s="69"/>
      <c r="O48" s="54"/>
      <c r="P48" s="54"/>
      <c r="Q48" s="69"/>
      <c r="R48" s="54"/>
      <c r="S48" s="69"/>
      <c r="T48" s="69"/>
      <c r="U48" s="69"/>
      <c r="V48" s="69"/>
      <c r="W48" s="69"/>
      <c r="X48" s="69"/>
      <c r="Y48" s="69"/>
      <c r="Z48" s="54"/>
      <c r="AA48" s="54"/>
      <c r="AB48" s="54"/>
      <c r="AC48" s="70"/>
      <c r="AD48" s="70"/>
      <c r="AE48" s="69"/>
      <c r="AF48" s="20"/>
      <c r="AG48" s="20"/>
    </row>
    <row r="49" spans="1:33" ht="12.75" outlineLevel="2">
      <c r="A49" s="10"/>
      <c r="B49" s="10"/>
      <c r="C49" s="10"/>
      <c r="D49" s="34"/>
      <c r="E49" s="10"/>
      <c r="F49" s="35"/>
      <c r="G49" s="35"/>
      <c r="H49" s="35"/>
      <c r="I49" s="44"/>
      <c r="J49" s="13"/>
      <c r="K49" s="13"/>
      <c r="L49" s="13"/>
      <c r="M49" s="13"/>
      <c r="N49" s="36"/>
      <c r="O49" s="13"/>
      <c r="P49" s="13"/>
      <c r="Q49" s="36"/>
      <c r="R49" s="13"/>
      <c r="S49" s="36"/>
      <c r="T49" s="36"/>
      <c r="U49" s="36"/>
      <c r="V49" s="36"/>
      <c r="W49" s="36"/>
      <c r="X49" s="36"/>
      <c r="Y49" s="36"/>
      <c r="Z49" s="13"/>
      <c r="AA49" s="13"/>
      <c r="AB49" s="13"/>
      <c r="AC49" s="37"/>
      <c r="AD49" s="37"/>
      <c r="AE49" s="36"/>
      <c r="AF49" s="10"/>
      <c r="AG49" s="10"/>
    </row>
    <row r="50" spans="1:33" ht="12.75" outlineLevel="2">
      <c r="A50" s="10"/>
      <c r="B50" s="10"/>
      <c r="C50" s="38"/>
      <c r="D50" s="34"/>
      <c r="E50" s="10"/>
      <c r="F50" s="35"/>
      <c r="G50" s="35"/>
      <c r="H50" s="35"/>
      <c r="I50" s="44"/>
      <c r="J50" s="13"/>
      <c r="K50" s="13"/>
      <c r="L50" s="13"/>
      <c r="M50" s="13"/>
      <c r="N50" s="36"/>
      <c r="O50" s="13"/>
      <c r="P50" s="13"/>
      <c r="Q50" s="36"/>
      <c r="R50" s="13"/>
      <c r="S50" s="36"/>
      <c r="T50" s="36"/>
      <c r="U50" s="36"/>
      <c r="V50" s="36"/>
      <c r="W50" s="36"/>
      <c r="X50" s="36"/>
      <c r="Y50" s="36"/>
      <c r="Z50" s="13"/>
      <c r="AA50" s="13"/>
      <c r="AB50" s="13"/>
      <c r="AC50" s="37"/>
      <c r="AD50" s="37"/>
      <c r="AE50" s="36"/>
      <c r="AF50" s="10"/>
      <c r="AG50" s="10"/>
    </row>
    <row r="51" spans="1:33" ht="12.75" outlineLevel="2">
      <c r="A51" s="10"/>
      <c r="B51" s="10"/>
      <c r="C51" s="10"/>
      <c r="D51" s="34"/>
      <c r="E51" s="10"/>
      <c r="F51" s="35"/>
      <c r="G51" s="35"/>
      <c r="H51" s="35"/>
      <c r="I51" s="44"/>
      <c r="J51" s="13"/>
      <c r="K51" s="13"/>
      <c r="L51" s="13"/>
      <c r="M51" s="13"/>
      <c r="N51" s="36"/>
      <c r="O51" s="13"/>
      <c r="P51" s="13"/>
      <c r="Q51" s="36"/>
      <c r="R51" s="13"/>
      <c r="S51" s="36"/>
      <c r="T51" s="36"/>
      <c r="U51" s="36"/>
      <c r="V51" s="36"/>
      <c r="W51" s="36"/>
      <c r="X51" s="36"/>
      <c r="Y51" s="36"/>
      <c r="Z51" s="13"/>
      <c r="AA51" s="13"/>
      <c r="AB51" s="13"/>
      <c r="AC51" s="37"/>
      <c r="AD51" s="37"/>
      <c r="AE51" s="36"/>
      <c r="AF51" s="10"/>
      <c r="AG51" s="10"/>
    </row>
    <row r="52" spans="1:33" ht="12.75" outlineLevel="2">
      <c r="A52" s="10"/>
      <c r="B52" s="10"/>
      <c r="C52" s="10"/>
      <c r="D52" s="34"/>
      <c r="E52" s="10"/>
      <c r="F52" s="35"/>
      <c r="G52" s="35"/>
      <c r="H52" s="35"/>
      <c r="I52" s="44"/>
      <c r="J52" s="13"/>
      <c r="K52" s="13"/>
      <c r="L52" s="13"/>
      <c r="M52" s="13"/>
      <c r="N52" s="36"/>
      <c r="O52" s="13"/>
      <c r="P52" s="13"/>
      <c r="Q52" s="36"/>
      <c r="R52" s="13"/>
      <c r="S52" s="36"/>
      <c r="T52" s="36"/>
      <c r="U52" s="36"/>
      <c r="V52" s="36"/>
      <c r="W52" s="36"/>
      <c r="X52" s="36"/>
      <c r="Y52" s="36"/>
      <c r="Z52" s="13"/>
      <c r="AA52" s="13"/>
      <c r="AB52" s="13"/>
      <c r="AC52" s="37"/>
      <c r="AD52" s="37"/>
      <c r="AE52" s="36"/>
      <c r="AF52" s="10"/>
      <c r="AG52" s="10"/>
    </row>
    <row r="53" spans="1:33" ht="12.75" outlineLevel="2">
      <c r="A53" s="10"/>
      <c r="B53" s="10"/>
      <c r="C53" s="10"/>
      <c r="D53" s="34"/>
      <c r="E53" s="10"/>
      <c r="F53" s="35"/>
      <c r="G53" s="35"/>
      <c r="H53" s="35"/>
      <c r="I53" s="44"/>
      <c r="J53" s="13"/>
      <c r="K53" s="13"/>
      <c r="L53" s="13"/>
      <c r="M53" s="13"/>
      <c r="N53" s="36"/>
      <c r="O53" s="13"/>
      <c r="P53" s="13"/>
      <c r="Q53" s="36"/>
      <c r="R53" s="13"/>
      <c r="S53" s="36"/>
      <c r="T53" s="36"/>
      <c r="U53" s="36"/>
      <c r="V53" s="36"/>
      <c r="W53" s="36"/>
      <c r="X53" s="36"/>
      <c r="Y53" s="36"/>
      <c r="Z53" s="13"/>
      <c r="AA53" s="13"/>
      <c r="AB53" s="13"/>
      <c r="AC53" s="37"/>
      <c r="AD53" s="37"/>
      <c r="AE53" s="36"/>
      <c r="AF53" s="10"/>
      <c r="AG53" s="10"/>
    </row>
    <row r="54" spans="1:33" ht="12.75" outlineLevel="2">
      <c r="A54" s="10"/>
      <c r="B54" s="10"/>
      <c r="C54" s="10"/>
      <c r="D54" s="34"/>
      <c r="E54" s="10"/>
      <c r="F54" s="35"/>
      <c r="G54" s="35"/>
      <c r="H54" s="35"/>
      <c r="I54" s="44"/>
      <c r="J54" s="13"/>
      <c r="K54" s="13"/>
      <c r="L54" s="13"/>
      <c r="M54" s="13"/>
      <c r="N54" s="36"/>
      <c r="O54" s="13"/>
      <c r="P54" s="13"/>
      <c r="Q54" s="36"/>
      <c r="R54" s="13"/>
      <c r="S54" s="36"/>
      <c r="T54" s="36"/>
      <c r="U54" s="36"/>
      <c r="V54" s="36"/>
      <c r="W54" s="36"/>
      <c r="X54" s="36"/>
      <c r="Y54" s="36"/>
      <c r="Z54" s="13"/>
      <c r="AA54" s="13"/>
      <c r="AB54" s="13"/>
      <c r="AC54" s="37"/>
      <c r="AD54" s="37"/>
      <c r="AE54" s="36"/>
      <c r="AF54" s="10"/>
      <c r="AG54" s="10"/>
    </row>
    <row r="55" spans="1:33" ht="12.75" outlineLevel="2">
      <c r="A55" s="10"/>
      <c r="B55" s="10"/>
      <c r="C55" s="10"/>
      <c r="D55" s="34"/>
      <c r="E55" s="10"/>
      <c r="F55" s="35"/>
      <c r="G55" s="35"/>
      <c r="H55" s="35"/>
      <c r="I55" s="44"/>
      <c r="J55" s="13"/>
      <c r="K55" s="13"/>
      <c r="L55" s="13"/>
      <c r="M55" s="13"/>
      <c r="N55" s="36"/>
      <c r="O55" s="13"/>
      <c r="P55" s="13"/>
      <c r="Q55" s="36"/>
      <c r="R55" s="13"/>
      <c r="S55" s="36"/>
      <c r="T55" s="36"/>
      <c r="U55" s="36"/>
      <c r="V55" s="36"/>
      <c r="W55" s="36"/>
      <c r="X55" s="36"/>
      <c r="Y55" s="36"/>
      <c r="Z55" s="13"/>
      <c r="AA55" s="13"/>
      <c r="AB55" s="13"/>
      <c r="AC55" s="37"/>
      <c r="AD55" s="37"/>
      <c r="AE55" s="36"/>
      <c r="AF55" s="10"/>
      <c r="AG55" s="10"/>
    </row>
    <row r="56" spans="1:33" s="18" customFormat="1" ht="12.75" outlineLevel="1">
      <c r="A56" s="20"/>
      <c r="B56" s="20"/>
      <c r="C56" s="20"/>
      <c r="D56" s="71"/>
      <c r="E56" s="20"/>
      <c r="F56" s="68"/>
      <c r="G56" s="68"/>
      <c r="H56" s="68"/>
      <c r="I56" s="55"/>
      <c r="J56" s="54"/>
      <c r="K56" s="54"/>
      <c r="L56" s="54"/>
      <c r="M56" s="54"/>
      <c r="N56" s="69"/>
      <c r="O56" s="54"/>
      <c r="P56" s="54"/>
      <c r="Q56" s="69"/>
      <c r="R56" s="54"/>
      <c r="S56" s="69"/>
      <c r="T56" s="69"/>
      <c r="U56" s="69"/>
      <c r="V56" s="69"/>
      <c r="W56" s="69"/>
      <c r="X56" s="69"/>
      <c r="Y56" s="69"/>
      <c r="Z56" s="54"/>
      <c r="AA56" s="54"/>
      <c r="AB56" s="54"/>
      <c r="AC56" s="70"/>
      <c r="AD56" s="70"/>
      <c r="AE56" s="69"/>
      <c r="AF56" s="20"/>
      <c r="AG56" s="20"/>
    </row>
    <row r="57" spans="1:33" ht="12.75" outlineLevel="1">
      <c r="A57" s="10"/>
      <c r="B57" s="10"/>
      <c r="C57" s="10"/>
      <c r="D57" s="34"/>
      <c r="E57" s="10"/>
      <c r="F57" s="35"/>
      <c r="G57" s="35"/>
      <c r="H57" s="35"/>
      <c r="I57" s="44"/>
      <c r="J57" s="13"/>
      <c r="K57" s="13"/>
      <c r="L57" s="13"/>
      <c r="M57" s="13"/>
      <c r="N57" s="36"/>
      <c r="O57" s="13"/>
      <c r="P57" s="13"/>
      <c r="Q57" s="36"/>
      <c r="R57" s="13"/>
      <c r="S57" s="36"/>
      <c r="T57" s="36"/>
      <c r="U57" s="36"/>
      <c r="V57" s="36"/>
      <c r="W57" s="36"/>
      <c r="X57" s="36"/>
      <c r="Y57" s="36"/>
      <c r="Z57" s="13"/>
      <c r="AA57" s="13"/>
      <c r="AB57" s="13"/>
      <c r="AC57" s="37"/>
      <c r="AD57" s="37"/>
      <c r="AE57" s="36"/>
      <c r="AF57" s="10"/>
      <c r="AG57" s="10"/>
    </row>
    <row r="58" spans="1:33" ht="12.75" outlineLevel="1">
      <c r="A58" s="10"/>
      <c r="B58" s="10"/>
      <c r="C58" s="10"/>
      <c r="D58" s="34"/>
      <c r="E58" s="10"/>
      <c r="F58" s="35"/>
      <c r="G58" s="35"/>
      <c r="H58" s="35"/>
      <c r="I58" s="44"/>
      <c r="J58" s="13"/>
      <c r="K58" s="13"/>
      <c r="L58" s="13"/>
      <c r="M58" s="13"/>
      <c r="N58" s="36"/>
      <c r="O58" s="13"/>
      <c r="P58" s="13"/>
      <c r="Q58" s="36"/>
      <c r="R58" s="13"/>
      <c r="S58" s="36"/>
      <c r="T58" s="36"/>
      <c r="U58" s="36"/>
      <c r="V58" s="36"/>
      <c r="W58" s="36"/>
      <c r="X58" s="36"/>
      <c r="Y58" s="36"/>
      <c r="Z58" s="13"/>
      <c r="AA58" s="13"/>
      <c r="AB58" s="13"/>
      <c r="AC58" s="37"/>
      <c r="AD58" s="37"/>
      <c r="AE58" s="36"/>
      <c r="AF58" s="10"/>
      <c r="AG58" s="10"/>
    </row>
    <row r="59" spans="1:33" s="18" customFormat="1" ht="12.75" outlineLevel="1">
      <c r="A59" s="20"/>
      <c r="B59" s="20"/>
      <c r="C59" s="20"/>
      <c r="D59" s="71"/>
      <c r="E59" s="20"/>
      <c r="F59" s="68"/>
      <c r="G59" s="68"/>
      <c r="H59" s="68"/>
      <c r="I59" s="55"/>
      <c r="J59" s="54"/>
      <c r="K59" s="54"/>
      <c r="L59" s="54"/>
      <c r="M59" s="54"/>
      <c r="N59" s="69"/>
      <c r="O59" s="54"/>
      <c r="P59" s="54"/>
      <c r="Q59" s="69"/>
      <c r="R59" s="54"/>
      <c r="S59" s="69"/>
      <c r="T59" s="69"/>
      <c r="U59" s="69"/>
      <c r="V59" s="69"/>
      <c r="W59" s="69"/>
      <c r="X59" s="69"/>
      <c r="Y59" s="69"/>
      <c r="Z59" s="54"/>
      <c r="AA59" s="54"/>
      <c r="AB59" s="54"/>
      <c r="AC59" s="70"/>
      <c r="AD59" s="70"/>
      <c r="AE59" s="69"/>
      <c r="AF59" s="20"/>
      <c r="AG59" s="20"/>
    </row>
    <row r="60" spans="1:33" ht="12.75">
      <c r="A60" s="10"/>
      <c r="B60" s="10"/>
      <c r="C60" s="10"/>
      <c r="D60" s="34"/>
      <c r="E60" s="10"/>
      <c r="F60" s="35"/>
      <c r="G60" s="35"/>
      <c r="H60" s="35"/>
      <c r="I60" s="44"/>
      <c r="J60" s="13"/>
      <c r="K60" s="13"/>
      <c r="L60" s="13"/>
      <c r="M60" s="13"/>
      <c r="N60" s="36"/>
      <c r="O60" s="13"/>
      <c r="P60" s="13"/>
      <c r="Q60" s="36"/>
      <c r="R60" s="13"/>
      <c r="S60" s="36"/>
      <c r="T60" s="36"/>
      <c r="U60" s="36"/>
      <c r="V60" s="36"/>
      <c r="W60" s="36"/>
      <c r="X60" s="36"/>
      <c r="Y60" s="36"/>
      <c r="Z60" s="13"/>
      <c r="AA60" s="13"/>
      <c r="AB60" s="13"/>
      <c r="AC60" s="37"/>
      <c r="AD60" s="37"/>
      <c r="AE60" s="36"/>
      <c r="AF60" s="10"/>
      <c r="AG60" s="10"/>
    </row>
    <row r="61" spans="1:33" ht="12.75">
      <c r="A61" s="10"/>
      <c r="B61" s="10"/>
      <c r="C61" s="10"/>
      <c r="D61" s="34"/>
      <c r="E61" s="10"/>
      <c r="F61" s="35"/>
      <c r="G61" s="35"/>
      <c r="H61" s="35"/>
      <c r="I61" s="44"/>
      <c r="J61" s="13"/>
      <c r="K61" s="13"/>
      <c r="L61" s="13"/>
      <c r="M61" s="13"/>
      <c r="N61" s="36"/>
      <c r="O61" s="13"/>
      <c r="P61" s="13"/>
      <c r="Q61" s="36"/>
      <c r="R61" s="13"/>
      <c r="S61" s="36"/>
      <c r="T61" s="36"/>
      <c r="U61" s="36"/>
      <c r="V61" s="36"/>
      <c r="W61" s="36"/>
      <c r="X61" s="36"/>
      <c r="Y61" s="36"/>
      <c r="Z61" s="13"/>
      <c r="AA61" s="13"/>
      <c r="AB61" s="13"/>
      <c r="AC61" s="37"/>
      <c r="AD61" s="37"/>
      <c r="AE61" s="36"/>
      <c r="AF61" s="10"/>
      <c r="AG61" s="10"/>
    </row>
    <row r="62" spans="1:33" ht="12.75">
      <c r="A62" s="10"/>
      <c r="B62" s="10"/>
      <c r="C62" s="10"/>
      <c r="D62" s="34"/>
      <c r="E62" s="10"/>
      <c r="F62" s="35"/>
      <c r="G62" s="35"/>
      <c r="H62" s="35"/>
      <c r="I62" s="44"/>
      <c r="J62" s="13"/>
      <c r="K62" s="13"/>
      <c r="L62" s="13"/>
      <c r="M62" s="13"/>
      <c r="N62" s="36"/>
      <c r="O62" s="13"/>
      <c r="P62" s="13"/>
      <c r="Q62" s="36"/>
      <c r="R62" s="13"/>
      <c r="S62" s="36"/>
      <c r="T62" s="36"/>
      <c r="U62" s="36"/>
      <c r="V62" s="36"/>
      <c r="W62" s="36"/>
      <c r="X62" s="36"/>
      <c r="Y62" s="36"/>
      <c r="Z62" s="13"/>
      <c r="AA62" s="13"/>
      <c r="AB62" s="13"/>
      <c r="AC62" s="37"/>
      <c r="AD62" s="37"/>
      <c r="AE62" s="36"/>
      <c r="AF62" s="10"/>
      <c r="AG62" s="10"/>
    </row>
  </sheetData>
  <sheetProtection/>
  <printOptions gridLines="1"/>
  <pageMargins left="0.5" right="0.5" top="1" bottom="1" header="0.5" footer="0.5"/>
  <pageSetup blackAndWhite="1" horizontalDpi="600" verticalDpi="600" orientation="landscape" scale="90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1998-99 Rio Grande Valley Bull Gain Test</dc:title>
  <dc:subject/>
  <dc:creator>Authorized Gateway Customer</dc:creator>
  <cp:keywords/>
  <dc:description/>
  <cp:lastModifiedBy>Brad Cowan</cp:lastModifiedBy>
  <cp:lastPrinted>2016-03-09T20:01:47Z</cp:lastPrinted>
  <dcterms:created xsi:type="dcterms:W3CDTF">1999-11-22T16:11:30Z</dcterms:created>
  <dcterms:modified xsi:type="dcterms:W3CDTF">2016-03-09T20:02:14Z</dcterms:modified>
  <cp:category/>
  <cp:version/>
  <cp:contentType/>
  <cp:contentStatus/>
</cp:coreProperties>
</file>