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antu\Desktop\17-18 Bull Gain Test &amp; Heifer Development\"/>
    </mc:Choice>
  </mc:AlternateContent>
  <bookViews>
    <workbookView xWindow="0" yWindow="0" windowWidth="28800" windowHeight="12210" tabRatio="602" activeTab="1"/>
  </bookViews>
  <sheets>
    <sheet name="2016-17 Bulls" sheetId="1" r:id="rId1"/>
    <sheet name="2016-17 Heifers" sheetId="2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Titles" localSheetId="0">'2016-17 Bulls'!$A:$A,'2016-17 Bulls'!$1:$1</definedName>
    <definedName name="_xlnm.Print_Titles" localSheetId="1">'2016-17 Heifers'!$A:$A,'2016-17 Heifers'!$1:$1</definedName>
  </definedNames>
  <calcPr calcId="171027"/>
</workbook>
</file>

<file path=xl/calcChain.xml><?xml version="1.0" encoding="utf-8"?>
<calcChain xmlns="http://schemas.openxmlformats.org/spreadsheetml/2006/main">
  <c r="AS87" i="1" l="1"/>
  <c r="AS89" i="1"/>
  <c r="AS91" i="1"/>
  <c r="AS96" i="1"/>
  <c r="AS95" i="1"/>
  <c r="AS104" i="1"/>
  <c r="AS92" i="1"/>
  <c r="AS88" i="1"/>
  <c r="AS90" i="1"/>
  <c r="AS101" i="1"/>
  <c r="AS100" i="1"/>
  <c r="AS98" i="1"/>
  <c r="AS102" i="1"/>
  <c r="AS97" i="1"/>
  <c r="AS99" i="1"/>
  <c r="AS84" i="1"/>
  <c r="AS85" i="1"/>
  <c r="AS86" i="1"/>
  <c r="AS94" i="1"/>
  <c r="AS93" i="1"/>
  <c r="AS83" i="1"/>
  <c r="AR87" i="1"/>
  <c r="AR89" i="1"/>
  <c r="AR91" i="1"/>
  <c r="AR96" i="1"/>
  <c r="AR95" i="1"/>
  <c r="AR104" i="1"/>
  <c r="AR92" i="1"/>
  <c r="AR88" i="1"/>
  <c r="AR90" i="1"/>
  <c r="AR101" i="1"/>
  <c r="AR100" i="1"/>
  <c r="AR98" i="1"/>
  <c r="AR102" i="1"/>
  <c r="AR97" i="1"/>
  <c r="AR99" i="1"/>
  <c r="AR84" i="1"/>
  <c r="AR85" i="1"/>
  <c r="AR86" i="1"/>
  <c r="AR94" i="1"/>
  <c r="AR93" i="1"/>
  <c r="AR83" i="1"/>
  <c r="M105" i="1"/>
  <c r="N105" i="1"/>
  <c r="O105" i="1"/>
  <c r="Q105" i="1"/>
  <c r="R105" i="1"/>
  <c r="S105" i="1"/>
  <c r="T105" i="1"/>
  <c r="U105" i="1"/>
  <c r="V105" i="1"/>
  <c r="W105" i="1"/>
  <c r="AB105" i="1"/>
  <c r="AD105" i="1"/>
  <c r="AF105" i="1"/>
  <c r="AG105" i="1"/>
  <c r="AH105" i="1"/>
  <c r="AI105" i="1"/>
  <c r="AJ105" i="1"/>
  <c r="AK105" i="1"/>
  <c r="AL105" i="1"/>
  <c r="AM105" i="1"/>
  <c r="AS57" i="1"/>
  <c r="AS55" i="1"/>
  <c r="AS58" i="1"/>
  <c r="AS54" i="1"/>
  <c r="AS65" i="1"/>
  <c r="AS68" i="1"/>
  <c r="AS66" i="1"/>
  <c r="AS72" i="1"/>
  <c r="AS69" i="1"/>
  <c r="AS70" i="1"/>
  <c r="AS67" i="1"/>
  <c r="AS64" i="1"/>
  <c r="AS60" i="1"/>
  <c r="AS76" i="1"/>
  <c r="AS59" i="1"/>
  <c r="AS73" i="1"/>
  <c r="AS78" i="1"/>
  <c r="AS79" i="1"/>
  <c r="AS77" i="1"/>
  <c r="AS71" i="1"/>
  <c r="AS63" i="1"/>
  <c r="AS61" i="1"/>
  <c r="AS56" i="1"/>
  <c r="AS74" i="1"/>
  <c r="AS75" i="1"/>
  <c r="AS80" i="1"/>
  <c r="AS81" i="1"/>
  <c r="AS62" i="1"/>
  <c r="AR57" i="1"/>
  <c r="AR55" i="1"/>
  <c r="AR58" i="1"/>
  <c r="AR54" i="1"/>
  <c r="AR65" i="1"/>
  <c r="AR68" i="1"/>
  <c r="AR66" i="1"/>
  <c r="AR72" i="1"/>
  <c r="AR69" i="1"/>
  <c r="AR70" i="1"/>
  <c r="AR67" i="1"/>
  <c r="AR64" i="1"/>
  <c r="AR60" i="1"/>
  <c r="AR76" i="1"/>
  <c r="AR59" i="1"/>
  <c r="AR73" i="1"/>
  <c r="AR78" i="1"/>
  <c r="AR79" i="1"/>
  <c r="AR77" i="1"/>
  <c r="AR71" i="1"/>
  <c r="AR63" i="1"/>
  <c r="AR61" i="1"/>
  <c r="AR56" i="1"/>
  <c r="AR74" i="1"/>
  <c r="AR75" i="1"/>
  <c r="AR80" i="1"/>
  <c r="AR81" i="1"/>
  <c r="AR62" i="1"/>
  <c r="M82" i="1"/>
  <c r="N82" i="1"/>
  <c r="O82" i="1"/>
  <c r="Q82" i="1"/>
  <c r="R82" i="1"/>
  <c r="S82" i="1"/>
  <c r="T82" i="1"/>
  <c r="U82" i="1"/>
  <c r="V82" i="1"/>
  <c r="W82" i="1"/>
  <c r="AB82" i="1"/>
  <c r="AD82" i="1"/>
  <c r="AF82" i="1"/>
  <c r="AG82" i="1"/>
  <c r="AH82" i="1"/>
  <c r="AI82" i="1"/>
  <c r="AJ82" i="1"/>
  <c r="AK82" i="1"/>
  <c r="AL82" i="1"/>
  <c r="AM82" i="1"/>
  <c r="AS11" i="1"/>
  <c r="AS39" i="1"/>
  <c r="AS40" i="1"/>
  <c r="AS42" i="1"/>
  <c r="AS37" i="1"/>
  <c r="AS35" i="1"/>
  <c r="AS27" i="1"/>
  <c r="AS25" i="1"/>
  <c r="AS26" i="1"/>
  <c r="AS28" i="1"/>
  <c r="AS34" i="1"/>
  <c r="AS5" i="1"/>
  <c r="AS7" i="1"/>
  <c r="AS13" i="1"/>
  <c r="AS4" i="1"/>
  <c r="AS19" i="1"/>
  <c r="AS10" i="1"/>
  <c r="AS6" i="1"/>
  <c r="AS9" i="1"/>
  <c r="AS22" i="1"/>
  <c r="AS12" i="1"/>
  <c r="AS2" i="1"/>
  <c r="AS17" i="1"/>
  <c r="AS47" i="1"/>
  <c r="AS50" i="1"/>
  <c r="AS44" i="1"/>
  <c r="AS43" i="1"/>
  <c r="AS46" i="1"/>
  <c r="AS49" i="1"/>
  <c r="AS45" i="1"/>
  <c r="AS36" i="1"/>
  <c r="AS38" i="1"/>
  <c r="AS41" i="1"/>
  <c r="AS20" i="1"/>
  <c r="AS15" i="1"/>
  <c r="AS48" i="1"/>
  <c r="AS52" i="1"/>
  <c r="AS51" i="1"/>
  <c r="AS18" i="1"/>
  <c r="AS14" i="1"/>
  <c r="AS21" i="1"/>
  <c r="AS16" i="1"/>
  <c r="AS3" i="1"/>
  <c r="AS31" i="1"/>
  <c r="AS33" i="1"/>
  <c r="AS30" i="1"/>
  <c r="AS32" i="1"/>
  <c r="AS8" i="1"/>
  <c r="AR11" i="1"/>
  <c r="AR39" i="1"/>
  <c r="AR40" i="1"/>
  <c r="AR42" i="1"/>
  <c r="AR37" i="1"/>
  <c r="AR35" i="1"/>
  <c r="AR27" i="1"/>
  <c r="AR25" i="1"/>
  <c r="AR26" i="1"/>
  <c r="AR28" i="1"/>
  <c r="AR34" i="1"/>
  <c r="AR5" i="1"/>
  <c r="AR7" i="1"/>
  <c r="AR13" i="1"/>
  <c r="AR4" i="1"/>
  <c r="AR19" i="1"/>
  <c r="AR10" i="1"/>
  <c r="AR6" i="1"/>
  <c r="AR9" i="1"/>
  <c r="AR22" i="1"/>
  <c r="AR12" i="1"/>
  <c r="AR2" i="1"/>
  <c r="AR17" i="1"/>
  <c r="AR47" i="1"/>
  <c r="AR50" i="1"/>
  <c r="AR44" i="1"/>
  <c r="AR43" i="1"/>
  <c r="AR46" i="1"/>
  <c r="AR49" i="1"/>
  <c r="AR45" i="1"/>
  <c r="AR36" i="1"/>
  <c r="AR38" i="1"/>
  <c r="AR41" i="1"/>
  <c r="AR20" i="1"/>
  <c r="AR15" i="1"/>
  <c r="AR48" i="1"/>
  <c r="AR52" i="1"/>
  <c r="AR51" i="1"/>
  <c r="AR18" i="1"/>
  <c r="AR14" i="1"/>
  <c r="AR21" i="1"/>
  <c r="AR16" i="1"/>
  <c r="AR3" i="1"/>
  <c r="AR31" i="1"/>
  <c r="AR33" i="1"/>
  <c r="AR30" i="1"/>
  <c r="AR32" i="1"/>
  <c r="AR8" i="1"/>
  <c r="M53" i="1"/>
  <c r="N53" i="1"/>
  <c r="O53" i="1"/>
  <c r="Q53" i="1"/>
  <c r="R53" i="1"/>
  <c r="S53" i="1"/>
  <c r="T53" i="1"/>
  <c r="U53" i="1"/>
  <c r="V53" i="1"/>
  <c r="W53" i="1"/>
  <c r="AB53" i="1"/>
  <c r="AD53" i="1"/>
  <c r="AF53" i="1"/>
  <c r="AG53" i="1"/>
  <c r="AH53" i="1"/>
  <c r="AI53" i="1"/>
  <c r="AJ53" i="1"/>
  <c r="AK53" i="1"/>
  <c r="AL53" i="1"/>
  <c r="AM53" i="1"/>
  <c r="K35" i="2"/>
  <c r="L35" i="2"/>
  <c r="M35" i="2"/>
  <c r="N35" i="2"/>
  <c r="O35" i="2"/>
  <c r="P35" i="2"/>
  <c r="T35" i="2"/>
  <c r="V35" i="2"/>
  <c r="X35" i="2"/>
  <c r="Y35" i="2"/>
  <c r="Z35" i="2"/>
  <c r="AA35" i="2"/>
  <c r="AB35" i="2"/>
  <c r="AC35" i="2"/>
  <c r="AD35" i="2"/>
  <c r="AE35" i="2"/>
  <c r="U34" i="2"/>
  <c r="Q34" i="2"/>
  <c r="R32" i="2"/>
  <c r="S32" i="2" s="1"/>
  <c r="R33" i="2"/>
  <c r="S33" i="2"/>
  <c r="R34" i="2"/>
  <c r="S34" i="2" s="1"/>
  <c r="AF34" i="2"/>
  <c r="AF33" i="2"/>
  <c r="AF32" i="2"/>
  <c r="W34" i="2"/>
  <c r="W33" i="2"/>
  <c r="W32" i="2"/>
  <c r="X20" i="1"/>
  <c r="AE20" i="1" s="1"/>
  <c r="AP20" i="1" s="1"/>
  <c r="X84" i="1"/>
  <c r="Y84" i="1" s="1"/>
  <c r="AQ84" i="1" s="1"/>
  <c r="X61" i="1"/>
  <c r="AE61" i="1" s="1"/>
  <c r="AP61" i="1" s="1"/>
  <c r="X56" i="1"/>
  <c r="AE56" i="1" s="1"/>
  <c r="AP56" i="1" s="1"/>
  <c r="X15" i="1"/>
  <c r="X85" i="1"/>
  <c r="AE85" i="1" s="1"/>
  <c r="AP85" i="1" s="1"/>
  <c r="X48" i="1"/>
  <c r="X52" i="1"/>
  <c r="X51" i="1"/>
  <c r="AE51" i="1" s="1"/>
  <c r="AP51" i="1" s="1"/>
  <c r="X18" i="1"/>
  <c r="AE18" i="1" s="1"/>
  <c r="AP18" i="1" s="1"/>
  <c r="X14" i="1"/>
  <c r="AE14" i="1" s="1"/>
  <c r="AP14" i="1" s="1"/>
  <c r="X21" i="1"/>
  <c r="X16" i="1"/>
  <c r="Z16" i="1" s="1"/>
  <c r="AA16" i="1" s="1"/>
  <c r="AO16" i="1" s="1"/>
  <c r="AE16" i="1"/>
  <c r="AP16" i="1" s="1"/>
  <c r="X3" i="1"/>
  <c r="AE3" i="1" s="1"/>
  <c r="AP3" i="1" s="1"/>
  <c r="X86" i="1"/>
  <c r="AE86" i="1" s="1"/>
  <c r="AP86" i="1" s="1"/>
  <c r="X31" i="1"/>
  <c r="X33" i="1"/>
  <c r="AE33" i="1" s="1"/>
  <c r="AP33" i="1" s="1"/>
  <c r="X30" i="1"/>
  <c r="AE30" i="1" s="1"/>
  <c r="AP30" i="1" s="1"/>
  <c r="X32" i="1"/>
  <c r="AE32" i="1" s="1"/>
  <c r="AP32" i="1"/>
  <c r="X94" i="1"/>
  <c r="Y94" i="1" s="1"/>
  <c r="AQ94" i="1" s="1"/>
  <c r="X93" i="1"/>
  <c r="AN81" i="1"/>
  <c r="AN77" i="1"/>
  <c r="AN12" i="1"/>
  <c r="X83" i="1"/>
  <c r="Y83" i="1" s="1"/>
  <c r="X8" i="1"/>
  <c r="X57" i="1"/>
  <c r="AE57" i="1" s="1"/>
  <c r="AP57" i="1" s="1"/>
  <c r="X87" i="1"/>
  <c r="AE87" i="1" s="1"/>
  <c r="AP87" i="1" s="1"/>
  <c r="X89" i="1"/>
  <c r="X55" i="1"/>
  <c r="X58" i="1"/>
  <c r="X54" i="1"/>
  <c r="X91" i="1"/>
  <c r="X11" i="1"/>
  <c r="X96" i="1"/>
  <c r="X95" i="1"/>
  <c r="AE95" i="1" s="1"/>
  <c r="AP95" i="1" s="1"/>
  <c r="X39" i="1"/>
  <c r="AE39" i="1" s="1"/>
  <c r="AP39" i="1" s="1"/>
  <c r="X65" i="1"/>
  <c r="X104" i="1"/>
  <c r="AE104" i="1" s="1"/>
  <c r="AP104" i="1" s="1"/>
  <c r="X40" i="1"/>
  <c r="X42" i="1"/>
  <c r="X37" i="1"/>
  <c r="AE37" i="1" s="1"/>
  <c r="AP37" i="1" s="1"/>
  <c r="X35" i="1"/>
  <c r="AE35" i="1" s="1"/>
  <c r="AP35" i="1" s="1"/>
  <c r="X68" i="1"/>
  <c r="AE68" i="1" s="1"/>
  <c r="AP68" i="1" s="1"/>
  <c r="X27" i="1"/>
  <c r="AE27" i="1" s="1"/>
  <c r="AP27" i="1" s="1"/>
  <c r="X92" i="1"/>
  <c r="AE92" i="1" s="1"/>
  <c r="AP92" i="1" s="1"/>
  <c r="X25" i="1"/>
  <c r="AE25" i="1" s="1"/>
  <c r="AP25" i="1" s="1"/>
  <c r="X26" i="1"/>
  <c r="AE26" i="1" s="1"/>
  <c r="AP26" i="1" s="1"/>
  <c r="X28" i="1"/>
  <c r="AE28" i="1" s="1"/>
  <c r="AP28" i="1" s="1"/>
  <c r="X34" i="1"/>
  <c r="AE34" i="1" s="1"/>
  <c r="AP34" i="1" s="1"/>
  <c r="X66" i="1"/>
  <c r="Z66" i="1" s="1"/>
  <c r="AA66" i="1" s="1"/>
  <c r="AO66" i="1" s="1"/>
  <c r="X72" i="1"/>
  <c r="AE72" i="1" s="1"/>
  <c r="AP72" i="1" s="1"/>
  <c r="X69" i="1"/>
  <c r="X70" i="1"/>
  <c r="AE70" i="1" s="1"/>
  <c r="AP70" i="1" s="1"/>
  <c r="X88" i="1"/>
  <c r="Z88" i="1" s="1"/>
  <c r="AA88" i="1" s="1"/>
  <c r="AO88" i="1" s="1"/>
  <c r="X90" i="1"/>
  <c r="AE90" i="1" s="1"/>
  <c r="AP90" i="1" s="1"/>
  <c r="X67" i="1"/>
  <c r="AE67" i="1" s="1"/>
  <c r="AP67" i="1" s="1"/>
  <c r="X64" i="1"/>
  <c r="AE64" i="1" s="1"/>
  <c r="X5" i="1"/>
  <c r="AE5" i="1" s="1"/>
  <c r="AP5" i="1" s="1"/>
  <c r="X7" i="1"/>
  <c r="AE7" i="1" s="1"/>
  <c r="AP7" i="1" s="1"/>
  <c r="X13" i="1"/>
  <c r="AE13" i="1" s="1"/>
  <c r="AP13" i="1" s="1"/>
  <c r="X4" i="1"/>
  <c r="AE4" i="1" s="1"/>
  <c r="AP4" i="1" s="1"/>
  <c r="X19" i="1"/>
  <c r="AE19" i="1" s="1"/>
  <c r="AP19" i="1" s="1"/>
  <c r="X10" i="1"/>
  <c r="X60" i="1"/>
  <c r="Z60" i="1" s="1"/>
  <c r="AA60" i="1" s="1"/>
  <c r="AO60" i="1" s="1"/>
  <c r="X6" i="1"/>
  <c r="AE6" i="1" s="1"/>
  <c r="AP6" i="1" s="1"/>
  <c r="X9" i="1"/>
  <c r="AE9" i="1" s="1"/>
  <c r="AP9" i="1" s="1"/>
  <c r="X22" i="1"/>
  <c r="X12" i="1"/>
  <c r="AE12" i="1" s="1"/>
  <c r="AP12" i="1" s="1"/>
  <c r="X2" i="1"/>
  <c r="AE2" i="1" s="1"/>
  <c r="AP2" i="1" s="1"/>
  <c r="X17" i="1"/>
  <c r="X76" i="1"/>
  <c r="AE76" i="1" s="1"/>
  <c r="AP76" i="1" s="1"/>
  <c r="X47" i="1"/>
  <c r="AE47" i="1" s="1"/>
  <c r="AP47" i="1" s="1"/>
  <c r="X50" i="1"/>
  <c r="AE50" i="1" s="1"/>
  <c r="AP50" i="1" s="1"/>
  <c r="X101" i="1"/>
  <c r="AE101" i="1" s="1"/>
  <c r="AP101" i="1" s="1"/>
  <c r="X59" i="1"/>
  <c r="X100" i="1"/>
  <c r="AE100" i="1" s="1"/>
  <c r="AP100" i="1" s="1"/>
  <c r="X98" i="1"/>
  <c r="AE98" i="1"/>
  <c r="AP98" i="1" s="1"/>
  <c r="X73" i="1"/>
  <c r="X44" i="1"/>
  <c r="X102" i="1"/>
  <c r="AE102" i="1"/>
  <c r="AP102" i="1" s="1"/>
  <c r="X97" i="1"/>
  <c r="X99" i="1"/>
  <c r="X78" i="1"/>
  <c r="X79" i="1"/>
  <c r="AE79" i="1" s="1"/>
  <c r="AP79" i="1" s="1"/>
  <c r="X77" i="1"/>
  <c r="AE77" i="1" s="1"/>
  <c r="AP77" i="1" s="1"/>
  <c r="X43" i="1"/>
  <c r="AE43" i="1" s="1"/>
  <c r="AP43" i="1" s="1"/>
  <c r="X46" i="1"/>
  <c r="AE46" i="1" s="1"/>
  <c r="AP46" i="1" s="1"/>
  <c r="X49" i="1"/>
  <c r="AE49" i="1" s="1"/>
  <c r="AP49" i="1" s="1"/>
  <c r="X45" i="1"/>
  <c r="AE45" i="1" s="1"/>
  <c r="AP45" i="1" s="1"/>
  <c r="X36" i="1"/>
  <c r="X71" i="1"/>
  <c r="X38" i="1"/>
  <c r="AE38" i="1" s="1"/>
  <c r="AP38" i="1" s="1"/>
  <c r="X63" i="1"/>
  <c r="X41" i="1"/>
  <c r="Y41" i="1" s="1"/>
  <c r="AQ41" i="1" s="1"/>
  <c r="X74" i="1"/>
  <c r="AE74" i="1" s="1"/>
  <c r="AP74" i="1" s="1"/>
  <c r="X75" i="1"/>
  <c r="AE75" i="1" s="1"/>
  <c r="AP75" i="1" s="1"/>
  <c r="X80" i="1"/>
  <c r="X81" i="1"/>
  <c r="X62" i="1"/>
  <c r="P83" i="1"/>
  <c r="P8" i="1"/>
  <c r="P57" i="1"/>
  <c r="P87" i="1"/>
  <c r="P89" i="1"/>
  <c r="Z89" i="1" s="1"/>
  <c r="AA89" i="1" s="1"/>
  <c r="AO89" i="1" s="1"/>
  <c r="P55" i="1"/>
  <c r="P58" i="1"/>
  <c r="P54" i="1"/>
  <c r="P91" i="1"/>
  <c r="P11" i="1"/>
  <c r="P96" i="1"/>
  <c r="P95" i="1"/>
  <c r="P39" i="1"/>
  <c r="P65" i="1"/>
  <c r="Z65" i="1" s="1"/>
  <c r="AA65" i="1" s="1"/>
  <c r="AO65" i="1" s="1"/>
  <c r="P104" i="1"/>
  <c r="P40" i="1"/>
  <c r="P42" i="1"/>
  <c r="P37" i="1"/>
  <c r="P35" i="1"/>
  <c r="P68" i="1"/>
  <c r="P29" i="1"/>
  <c r="P27" i="1"/>
  <c r="Z27" i="1" s="1"/>
  <c r="AA27" i="1" s="1"/>
  <c r="AO27" i="1" s="1"/>
  <c r="P92" i="1"/>
  <c r="P25" i="1"/>
  <c r="P26" i="1"/>
  <c r="P28" i="1"/>
  <c r="Z28" i="1" s="1"/>
  <c r="AA28" i="1" s="1"/>
  <c r="AO28" i="1" s="1"/>
  <c r="P34" i="1"/>
  <c r="P66" i="1"/>
  <c r="P72" i="1"/>
  <c r="P69" i="1"/>
  <c r="P70" i="1"/>
  <c r="P88" i="1"/>
  <c r="P90" i="1"/>
  <c r="Z90" i="1"/>
  <c r="AA90" i="1" s="1"/>
  <c r="AO90" i="1" s="1"/>
  <c r="P67" i="1"/>
  <c r="Z67" i="1" s="1"/>
  <c r="AA67" i="1" s="1"/>
  <c r="AO67" i="1" s="1"/>
  <c r="P64" i="1"/>
  <c r="P5" i="1"/>
  <c r="P23" i="1"/>
  <c r="P7" i="1"/>
  <c r="P13" i="1"/>
  <c r="P4" i="1"/>
  <c r="P19" i="1"/>
  <c r="P10" i="1"/>
  <c r="P60" i="1"/>
  <c r="P24" i="1"/>
  <c r="P6" i="1"/>
  <c r="P9" i="1"/>
  <c r="P22" i="1"/>
  <c r="P12" i="1"/>
  <c r="P2" i="1"/>
  <c r="P17" i="1"/>
  <c r="P76" i="1"/>
  <c r="P47" i="1"/>
  <c r="P50" i="1"/>
  <c r="P101" i="1"/>
  <c r="P59" i="1"/>
  <c r="P100" i="1"/>
  <c r="Z100" i="1" s="1"/>
  <c r="AA100" i="1" s="1"/>
  <c r="AO100" i="1" s="1"/>
  <c r="P98" i="1"/>
  <c r="P73" i="1"/>
  <c r="P103" i="1"/>
  <c r="P44" i="1"/>
  <c r="P102" i="1"/>
  <c r="P97" i="1"/>
  <c r="P99" i="1"/>
  <c r="P78" i="1"/>
  <c r="Z78" i="1"/>
  <c r="AA78" i="1" s="1"/>
  <c r="AO78" i="1" s="1"/>
  <c r="P79" i="1"/>
  <c r="P77" i="1"/>
  <c r="P43" i="1"/>
  <c r="P46" i="1"/>
  <c r="P49" i="1"/>
  <c r="P45" i="1"/>
  <c r="P36" i="1"/>
  <c r="P71" i="1"/>
  <c r="P38" i="1"/>
  <c r="P63" i="1"/>
  <c r="P41" i="1"/>
  <c r="P20" i="1"/>
  <c r="P84" i="1"/>
  <c r="P61" i="1"/>
  <c r="P56" i="1"/>
  <c r="Z56" i="1" s="1"/>
  <c r="AA56" i="1" s="1"/>
  <c r="AO56" i="1" s="1"/>
  <c r="P85" i="1"/>
  <c r="P48" i="1"/>
  <c r="P52" i="1"/>
  <c r="P51" i="1"/>
  <c r="P18" i="1"/>
  <c r="P14" i="1"/>
  <c r="P21" i="1"/>
  <c r="P16" i="1"/>
  <c r="P3" i="1"/>
  <c r="P15" i="1"/>
  <c r="P86" i="1"/>
  <c r="P31" i="1"/>
  <c r="P33" i="1"/>
  <c r="P30" i="1"/>
  <c r="P32" i="1"/>
  <c r="Z32" i="1" s="1"/>
  <c r="AA32" i="1" s="1"/>
  <c r="AO32" i="1" s="1"/>
  <c r="P94" i="1"/>
  <c r="P93" i="1"/>
  <c r="P74" i="1"/>
  <c r="P75" i="1"/>
  <c r="P80" i="1"/>
  <c r="Z80" i="1" s="1"/>
  <c r="AA80" i="1" s="1"/>
  <c r="AO80" i="1" s="1"/>
  <c r="P81" i="1"/>
  <c r="P62" i="1"/>
  <c r="J33" i="2"/>
  <c r="U33" i="2" s="1"/>
  <c r="J32" i="2"/>
  <c r="Q32" i="2" s="1"/>
  <c r="U32" i="2"/>
  <c r="L81" i="1"/>
  <c r="AC81" i="1" s="1"/>
  <c r="AN20" i="1"/>
  <c r="AN84" i="1"/>
  <c r="AN61" i="1"/>
  <c r="AN56" i="1"/>
  <c r="AN85" i="1"/>
  <c r="AN48" i="1"/>
  <c r="AN52" i="1"/>
  <c r="AN51" i="1"/>
  <c r="AN18" i="1"/>
  <c r="AN14" i="1"/>
  <c r="AN21" i="1"/>
  <c r="AN16" i="1"/>
  <c r="AN3" i="1"/>
  <c r="AN15" i="1"/>
  <c r="AN86" i="1"/>
  <c r="AN31" i="1"/>
  <c r="AN33" i="1"/>
  <c r="AN30" i="1"/>
  <c r="AN32" i="1"/>
  <c r="AN94" i="1"/>
  <c r="AN93" i="1"/>
  <c r="AN74" i="1"/>
  <c r="AN75" i="1"/>
  <c r="AN80" i="1"/>
  <c r="L52" i="1"/>
  <c r="AC52" i="1"/>
  <c r="L51" i="1"/>
  <c r="AC51" i="1" s="1"/>
  <c r="L18" i="1"/>
  <c r="AC18" i="1" s="1"/>
  <c r="L14" i="1"/>
  <c r="L21" i="1"/>
  <c r="AC21" i="1" s="1"/>
  <c r="L16" i="1"/>
  <c r="AC16" i="1" s="1"/>
  <c r="L3" i="1"/>
  <c r="AC3" i="1" s="1"/>
  <c r="L15" i="1"/>
  <c r="AC15" i="1"/>
  <c r="L86" i="1"/>
  <c r="AC86" i="1" s="1"/>
  <c r="L31" i="1"/>
  <c r="AC31" i="1" s="1"/>
  <c r="L33" i="1"/>
  <c r="L30" i="1"/>
  <c r="AC30" i="1" s="1"/>
  <c r="L32" i="1"/>
  <c r="AC32" i="1" s="1"/>
  <c r="L94" i="1"/>
  <c r="L93" i="1"/>
  <c r="Y93" i="1" s="1"/>
  <c r="AQ93" i="1" s="1"/>
  <c r="AC93" i="1"/>
  <c r="L74" i="1"/>
  <c r="L75" i="1"/>
  <c r="AC75" i="1"/>
  <c r="L80" i="1"/>
  <c r="AC80" i="1" s="1"/>
  <c r="L48" i="1"/>
  <c r="Y48" i="1" s="1"/>
  <c r="AQ48" i="1" s="1"/>
  <c r="L85" i="1"/>
  <c r="AC85" i="1" s="1"/>
  <c r="L56" i="1"/>
  <c r="AC56" i="1" s="1"/>
  <c r="L61" i="1"/>
  <c r="L84" i="1"/>
  <c r="AC84" i="1" s="1"/>
  <c r="L20" i="1"/>
  <c r="AC20" i="1"/>
  <c r="L83" i="1"/>
  <c r="AC83" i="1" s="1"/>
  <c r="L8" i="1"/>
  <c r="AC8" i="1" s="1"/>
  <c r="L57" i="1"/>
  <c r="L87" i="1"/>
  <c r="AC87" i="1" s="1"/>
  <c r="L89" i="1"/>
  <c r="AC89" i="1" s="1"/>
  <c r="L55" i="1"/>
  <c r="AC55" i="1" s="1"/>
  <c r="L58" i="1"/>
  <c r="L54" i="1"/>
  <c r="AC54" i="1" s="1"/>
  <c r="L91" i="1"/>
  <c r="AC91" i="1" s="1"/>
  <c r="L11" i="1"/>
  <c r="L96" i="1"/>
  <c r="AC96" i="1" s="1"/>
  <c r="L95" i="1"/>
  <c r="L39" i="1"/>
  <c r="AC39" i="1" s="1"/>
  <c r="L65" i="1"/>
  <c r="AC65" i="1" s="1"/>
  <c r="L104" i="1"/>
  <c r="L40" i="1"/>
  <c r="AC40" i="1" s="1"/>
  <c r="L42" i="1"/>
  <c r="L37" i="1"/>
  <c r="AC37" i="1" s="1"/>
  <c r="L35" i="1"/>
  <c r="AC35" i="1" s="1"/>
  <c r="L68" i="1"/>
  <c r="AC68" i="1" s="1"/>
  <c r="L29" i="1"/>
  <c r="L27" i="1"/>
  <c r="AC27" i="1" s="1"/>
  <c r="L92" i="1"/>
  <c r="AC92" i="1" s="1"/>
  <c r="L25" i="1"/>
  <c r="AC25" i="1" s="1"/>
  <c r="L26" i="1"/>
  <c r="L28" i="1"/>
  <c r="AC28" i="1" s="1"/>
  <c r="L34" i="1"/>
  <c r="AC34" i="1" s="1"/>
  <c r="L66" i="1"/>
  <c r="L72" i="1"/>
  <c r="AC72" i="1"/>
  <c r="L69" i="1"/>
  <c r="AC69" i="1" s="1"/>
  <c r="L70" i="1"/>
  <c r="AC70" i="1"/>
  <c r="L88" i="1"/>
  <c r="AC88" i="1" s="1"/>
  <c r="L90" i="1"/>
  <c r="L67" i="1"/>
  <c r="AC67" i="1" s="1"/>
  <c r="L64" i="1"/>
  <c r="AC64" i="1"/>
  <c r="L5" i="1"/>
  <c r="AC5" i="1" s="1"/>
  <c r="L23" i="1"/>
  <c r="L7" i="1"/>
  <c r="AC7" i="1" s="1"/>
  <c r="L13" i="1"/>
  <c r="AC13" i="1" s="1"/>
  <c r="L4" i="1"/>
  <c r="AC4" i="1" s="1"/>
  <c r="L19" i="1"/>
  <c r="AC19" i="1"/>
  <c r="L10" i="1"/>
  <c r="AC10" i="1" s="1"/>
  <c r="L60" i="1"/>
  <c r="AC60" i="1" s="1"/>
  <c r="L24" i="1"/>
  <c r="L6" i="1"/>
  <c r="AC6" i="1" s="1"/>
  <c r="L9" i="1"/>
  <c r="L22" i="1"/>
  <c r="AC22" i="1" s="1"/>
  <c r="L12" i="1"/>
  <c r="L2" i="1"/>
  <c r="AC2" i="1" s="1"/>
  <c r="L17" i="1"/>
  <c r="AC17" i="1" s="1"/>
  <c r="L76" i="1"/>
  <c r="AC76" i="1" s="1"/>
  <c r="L47" i="1"/>
  <c r="L50" i="1"/>
  <c r="AC50" i="1"/>
  <c r="L101" i="1"/>
  <c r="L59" i="1"/>
  <c r="AC59" i="1" s="1"/>
  <c r="L100" i="1"/>
  <c r="AC100" i="1" s="1"/>
  <c r="L98" i="1"/>
  <c r="AC98" i="1" s="1"/>
  <c r="L73" i="1"/>
  <c r="AC73" i="1" s="1"/>
  <c r="L103" i="1"/>
  <c r="L44" i="1"/>
  <c r="AC44" i="1" s="1"/>
  <c r="L102" i="1"/>
  <c r="AC102" i="1" s="1"/>
  <c r="L97" i="1"/>
  <c r="AC97" i="1" s="1"/>
  <c r="L99" i="1"/>
  <c r="AC99" i="1" s="1"/>
  <c r="L78" i="1"/>
  <c r="AC78" i="1"/>
  <c r="L79" i="1"/>
  <c r="L77" i="1"/>
  <c r="AC77" i="1" s="1"/>
  <c r="L43" i="1"/>
  <c r="AC43" i="1" s="1"/>
  <c r="L46" i="1"/>
  <c r="L49" i="1"/>
  <c r="AC49" i="1" s="1"/>
  <c r="L45" i="1"/>
  <c r="AC45" i="1" s="1"/>
  <c r="L36" i="1"/>
  <c r="AC36" i="1" s="1"/>
  <c r="L71" i="1"/>
  <c r="L38" i="1"/>
  <c r="AC38" i="1" s="1"/>
  <c r="L63" i="1"/>
  <c r="AC63" i="1" s="1"/>
  <c r="L41" i="1"/>
  <c r="AC41" i="1" s="1"/>
  <c r="AF3" i="2"/>
  <c r="AF4" i="2"/>
  <c r="AF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2" i="2"/>
  <c r="W3" i="2"/>
  <c r="W4" i="2"/>
  <c r="W6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R3" i="2"/>
  <c r="S3" i="2" s="1"/>
  <c r="R4" i="2"/>
  <c r="R6" i="2"/>
  <c r="S6" i="2"/>
  <c r="R8" i="2"/>
  <c r="S8" i="2" s="1"/>
  <c r="R9" i="2"/>
  <c r="S9" i="2"/>
  <c r="R10" i="2"/>
  <c r="S10" i="2" s="1"/>
  <c r="R11" i="2"/>
  <c r="S11" i="2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/>
  <c r="R18" i="2"/>
  <c r="S18" i="2" s="1"/>
  <c r="R19" i="2"/>
  <c r="S19" i="2"/>
  <c r="R20" i="2"/>
  <c r="S20" i="2" s="1"/>
  <c r="R21" i="2"/>
  <c r="S21" i="2" s="1"/>
  <c r="R22" i="2"/>
  <c r="S22" i="2" s="1"/>
  <c r="R23" i="2"/>
  <c r="S23" i="2"/>
  <c r="R24" i="2"/>
  <c r="S24" i="2" s="1"/>
  <c r="R25" i="2"/>
  <c r="S25" i="2"/>
  <c r="R26" i="2"/>
  <c r="S26" i="2" s="1"/>
  <c r="R27" i="2"/>
  <c r="S27" i="2"/>
  <c r="R28" i="2"/>
  <c r="S28" i="2" s="1"/>
  <c r="R29" i="2"/>
  <c r="S29" i="2" s="1"/>
  <c r="R30" i="2"/>
  <c r="S30" i="2" s="1"/>
  <c r="R31" i="2"/>
  <c r="S31" i="2" s="1"/>
  <c r="W2" i="2"/>
  <c r="R2" i="2"/>
  <c r="S2" i="2"/>
  <c r="J3" i="2"/>
  <c r="Q3" i="2" s="1"/>
  <c r="U3" i="2"/>
  <c r="J4" i="2"/>
  <c r="U4" i="2" s="1"/>
  <c r="J5" i="2"/>
  <c r="J6" i="2"/>
  <c r="Q6" i="2" s="1"/>
  <c r="J7" i="2"/>
  <c r="J8" i="2"/>
  <c r="U8" i="2" s="1"/>
  <c r="J9" i="2"/>
  <c r="U9" i="2"/>
  <c r="J10" i="2"/>
  <c r="Q10" i="2" s="1"/>
  <c r="J11" i="2"/>
  <c r="U11" i="2" s="1"/>
  <c r="J12" i="2"/>
  <c r="U12" i="2" s="1"/>
  <c r="J13" i="2"/>
  <c r="U13" i="2" s="1"/>
  <c r="Q13" i="2"/>
  <c r="J14" i="2"/>
  <c r="U14" i="2" s="1"/>
  <c r="J15" i="2"/>
  <c r="Q15" i="2" s="1"/>
  <c r="J16" i="2"/>
  <c r="Q16" i="2" s="1"/>
  <c r="J17" i="2"/>
  <c r="U17" i="2" s="1"/>
  <c r="J18" i="2"/>
  <c r="U18" i="2" s="1"/>
  <c r="Q18" i="2"/>
  <c r="J19" i="2"/>
  <c r="Q19" i="2" s="1"/>
  <c r="J20" i="2"/>
  <c r="Q20" i="2"/>
  <c r="J21" i="2"/>
  <c r="J22" i="2"/>
  <c r="Q22" i="2" s="1"/>
  <c r="U22" i="2"/>
  <c r="J23" i="2"/>
  <c r="Q23" i="2"/>
  <c r="J24" i="2"/>
  <c r="Q24" i="2" s="1"/>
  <c r="U24" i="2"/>
  <c r="J25" i="2"/>
  <c r="U25" i="2" s="1"/>
  <c r="J26" i="2"/>
  <c r="U26" i="2"/>
  <c r="J27" i="2"/>
  <c r="U27" i="2" s="1"/>
  <c r="J28" i="2"/>
  <c r="Q28" i="2"/>
  <c r="J29" i="2"/>
  <c r="Q29" i="2" s="1"/>
  <c r="J30" i="2"/>
  <c r="U30" i="2" s="1"/>
  <c r="J31" i="2"/>
  <c r="Q31" i="2" s="1"/>
  <c r="J2" i="2"/>
  <c r="U2" i="2" s="1"/>
  <c r="Q2" i="2"/>
  <c r="AN43" i="1"/>
  <c r="AN46" i="1"/>
  <c r="AN49" i="1"/>
  <c r="AN45" i="1"/>
  <c r="AN36" i="1"/>
  <c r="AN71" i="1"/>
  <c r="AN38" i="1"/>
  <c r="AN63" i="1"/>
  <c r="AN41" i="1"/>
  <c r="AN7" i="1"/>
  <c r="AN13" i="1"/>
  <c r="AN4" i="1"/>
  <c r="AN19" i="1"/>
  <c r="AN10" i="1"/>
  <c r="AN60" i="1"/>
  <c r="AN6" i="1"/>
  <c r="AN9" i="1"/>
  <c r="AN22" i="1"/>
  <c r="AN2" i="1"/>
  <c r="AN17" i="1"/>
  <c r="AN76" i="1"/>
  <c r="AN47" i="1"/>
  <c r="AN50" i="1"/>
  <c r="AN101" i="1"/>
  <c r="AN59" i="1"/>
  <c r="AN100" i="1"/>
  <c r="AN98" i="1"/>
  <c r="AN73" i="1"/>
  <c r="AN44" i="1"/>
  <c r="AN102" i="1"/>
  <c r="AN97" i="1"/>
  <c r="AN99" i="1"/>
  <c r="AN78" i="1"/>
  <c r="AN79" i="1"/>
  <c r="AN83" i="1"/>
  <c r="AN8" i="1"/>
  <c r="AN57" i="1"/>
  <c r="AN87" i="1"/>
  <c r="AN89" i="1"/>
  <c r="AN55" i="1"/>
  <c r="AN58" i="1"/>
  <c r="AN54" i="1"/>
  <c r="AN91" i="1"/>
  <c r="AN11" i="1"/>
  <c r="AN96" i="1"/>
  <c r="AN95" i="1"/>
  <c r="AN39" i="1"/>
  <c r="AN65" i="1"/>
  <c r="AN104" i="1"/>
  <c r="AN40" i="1"/>
  <c r="AN42" i="1"/>
  <c r="AN37" i="1"/>
  <c r="AN35" i="1"/>
  <c r="AN68" i="1"/>
  <c r="AN27" i="1"/>
  <c r="AN92" i="1"/>
  <c r="AN25" i="1"/>
  <c r="AN26" i="1"/>
  <c r="AN28" i="1"/>
  <c r="AN34" i="1"/>
  <c r="AN66" i="1"/>
  <c r="AN72" i="1"/>
  <c r="AN69" i="1"/>
  <c r="AN70" i="1"/>
  <c r="AN88" i="1"/>
  <c r="AN90" i="1"/>
  <c r="AN67" i="1"/>
  <c r="AN64" i="1"/>
  <c r="AN5" i="1"/>
  <c r="L62" i="1"/>
  <c r="Y62" i="1" s="1"/>
  <c r="AQ62" i="1" s="1"/>
  <c r="AC62" i="1"/>
  <c r="AN62" i="1"/>
  <c r="U28" i="2"/>
  <c r="U20" i="2"/>
  <c r="Q26" i="2"/>
  <c r="U23" i="2"/>
  <c r="Q30" i="2"/>
  <c r="Q9" i="2"/>
  <c r="Q11" i="2"/>
  <c r="AE58" i="1"/>
  <c r="AP58" i="1" s="1"/>
  <c r="Z57" i="1"/>
  <c r="AA57" i="1" s="1"/>
  <c r="AO57" i="1" s="1"/>
  <c r="Z92" i="1"/>
  <c r="AA92" i="1" s="1"/>
  <c r="AO92" i="1" s="1"/>
  <c r="AE84" i="1"/>
  <c r="AP84" i="1" s="1"/>
  <c r="AC104" i="1"/>
  <c r="AE80" i="1"/>
  <c r="AP80" i="1" s="1"/>
  <c r="AE99" i="1"/>
  <c r="AP99" i="1" s="1"/>
  <c r="Z99" i="1"/>
  <c r="AA99" i="1" s="1"/>
  <c r="AO99" i="1" s="1"/>
  <c r="AE48" i="1"/>
  <c r="AP48" i="1" s="1"/>
  <c r="Z45" i="1"/>
  <c r="AA45" i="1" s="1"/>
  <c r="AO45" i="1" s="1"/>
  <c r="AE15" i="1"/>
  <c r="AP15" i="1" s="1"/>
  <c r="Y77" i="1"/>
  <c r="AQ77" i="1" s="1"/>
  <c r="AE62" i="1"/>
  <c r="AP62" i="1" s="1"/>
  <c r="AE41" i="1"/>
  <c r="AP41" i="1" s="1"/>
  <c r="AE65" i="1"/>
  <c r="AP65" i="1" s="1"/>
  <c r="Y65" i="1"/>
  <c r="AQ65" i="1" s="1"/>
  <c r="Z59" i="1"/>
  <c r="AA59" i="1" s="1"/>
  <c r="AO59" i="1" s="1"/>
  <c r="AC14" i="1"/>
  <c r="AE63" i="1"/>
  <c r="AP63" i="1" s="1"/>
  <c r="AC66" i="1"/>
  <c r="Y55" i="1"/>
  <c r="AQ55" i="1" s="1"/>
  <c r="AE55" i="1"/>
  <c r="AP55" i="1" s="1"/>
  <c r="AC26" i="1"/>
  <c r="AC74" i="1"/>
  <c r="AE44" i="1"/>
  <c r="AP44" i="1" s="1"/>
  <c r="AE97" i="1"/>
  <c r="AP97" i="1" s="1"/>
  <c r="AE40" i="1"/>
  <c r="AP40" i="1" s="1"/>
  <c r="Y18" i="1"/>
  <c r="AQ18" i="1" s="1"/>
  <c r="AE96" i="1"/>
  <c r="AP96" i="1" s="1"/>
  <c r="AC94" i="1"/>
  <c r="U15" i="2" l="1"/>
  <c r="Z63" i="1"/>
  <c r="AA63" i="1" s="1"/>
  <c r="AO63" i="1" s="1"/>
  <c r="Z77" i="1"/>
  <c r="AA77" i="1" s="1"/>
  <c r="AO77" i="1" s="1"/>
  <c r="AT77" i="1" s="1"/>
  <c r="Z68" i="1"/>
  <c r="AA68" i="1" s="1"/>
  <c r="AO68" i="1" s="1"/>
  <c r="Y102" i="1"/>
  <c r="AQ102" i="1" s="1"/>
  <c r="Z8" i="1"/>
  <c r="AA8" i="1" s="1"/>
  <c r="AO8" i="1" s="1"/>
  <c r="Z85" i="1"/>
  <c r="AA85" i="1" s="1"/>
  <c r="AO85" i="1" s="1"/>
  <c r="Z40" i="1"/>
  <c r="AA40" i="1" s="1"/>
  <c r="AO40" i="1" s="1"/>
  <c r="Y87" i="1"/>
  <c r="AQ87" i="1" s="1"/>
  <c r="Q25" i="2"/>
  <c r="Z70" i="1"/>
  <c r="AA70" i="1" s="1"/>
  <c r="AO70" i="1" s="1"/>
  <c r="Z58" i="1"/>
  <c r="AA58" i="1" s="1"/>
  <c r="AO58" i="1" s="1"/>
  <c r="Q4" i="2"/>
  <c r="AF35" i="2"/>
  <c r="Z83" i="1"/>
  <c r="AA83" i="1" s="1"/>
  <c r="AO83" i="1" s="1"/>
  <c r="Z76" i="1"/>
  <c r="AA76" i="1" s="1"/>
  <c r="AO76" i="1" s="1"/>
  <c r="AE66" i="1"/>
  <c r="AP66" i="1" s="1"/>
  <c r="Z61" i="1"/>
  <c r="AA61" i="1" s="1"/>
  <c r="AO61" i="1" s="1"/>
  <c r="Z87" i="1"/>
  <c r="AA87" i="1" s="1"/>
  <c r="AO87" i="1" s="1"/>
  <c r="Q33" i="2"/>
  <c r="Y90" i="1"/>
  <c r="AQ90" i="1" s="1"/>
  <c r="Z33" i="1"/>
  <c r="AA33" i="1" s="1"/>
  <c r="AO33" i="1" s="1"/>
  <c r="Z18" i="1"/>
  <c r="AA18" i="1" s="1"/>
  <c r="AO18" i="1" s="1"/>
  <c r="AT18" i="1" s="1"/>
  <c r="Y89" i="1"/>
  <c r="AQ89" i="1" s="1"/>
  <c r="Z93" i="1"/>
  <c r="AA93" i="1" s="1"/>
  <c r="AO93" i="1" s="1"/>
  <c r="U16" i="2"/>
  <c r="Z47" i="1"/>
  <c r="AA47" i="1" s="1"/>
  <c r="AO47" i="1" s="1"/>
  <c r="Y14" i="1"/>
  <c r="AQ14" i="1" s="1"/>
  <c r="AE8" i="1"/>
  <c r="AP8" i="1" s="1"/>
  <c r="Y49" i="1"/>
  <c r="AQ49" i="1" s="1"/>
  <c r="Y47" i="1"/>
  <c r="AQ47" i="1" s="1"/>
  <c r="Y33" i="1"/>
  <c r="AQ33" i="1" s="1"/>
  <c r="AT33" i="1" s="1"/>
  <c r="Y17" i="1"/>
  <c r="AQ17" i="1" s="1"/>
  <c r="Z42" i="1"/>
  <c r="AA42" i="1" s="1"/>
  <c r="AO42" i="1" s="1"/>
  <c r="Y44" i="1"/>
  <c r="AQ44" i="1" s="1"/>
  <c r="AT44" i="1" s="1"/>
  <c r="Y26" i="1"/>
  <c r="AQ26" i="1" s="1"/>
  <c r="Z14" i="1"/>
  <c r="AA14" i="1" s="1"/>
  <c r="AO14" i="1" s="1"/>
  <c r="Z48" i="1"/>
  <c r="AA48" i="1" s="1"/>
  <c r="AO48" i="1" s="1"/>
  <c r="AT48" i="1" s="1"/>
  <c r="Z10" i="1"/>
  <c r="AA10" i="1" s="1"/>
  <c r="AO10" i="1" s="1"/>
  <c r="Z35" i="1"/>
  <c r="AA35" i="1" s="1"/>
  <c r="AO35" i="1" s="1"/>
  <c r="Y52" i="1"/>
  <c r="AQ52" i="1" s="1"/>
  <c r="Y3" i="1"/>
  <c r="AQ3" i="1" s="1"/>
  <c r="Y27" i="1"/>
  <c r="AQ27" i="1" s="1"/>
  <c r="P53" i="1"/>
  <c r="Z17" i="1"/>
  <c r="AA17" i="1" s="1"/>
  <c r="AO17" i="1" s="1"/>
  <c r="Z9" i="1"/>
  <c r="AA9" i="1" s="1"/>
  <c r="AO9" i="1" s="1"/>
  <c r="Y5" i="1"/>
  <c r="AQ5" i="1" s="1"/>
  <c r="AT27" i="1"/>
  <c r="Z41" i="1"/>
  <c r="AA41" i="1" s="1"/>
  <c r="AO41" i="1" s="1"/>
  <c r="AT41" i="1" s="1"/>
  <c r="Z44" i="1"/>
  <c r="AA44" i="1" s="1"/>
  <c r="AO44" i="1" s="1"/>
  <c r="Z15" i="1"/>
  <c r="AA15" i="1" s="1"/>
  <c r="AO15" i="1" s="1"/>
  <c r="AE17" i="1"/>
  <c r="AP17" i="1" s="1"/>
  <c r="AE42" i="1"/>
  <c r="AP42" i="1" s="1"/>
  <c r="Z30" i="1"/>
  <c r="AA30" i="1" s="1"/>
  <c r="AO30" i="1" s="1"/>
  <c r="Y28" i="1"/>
  <c r="AQ28" i="1" s="1"/>
  <c r="AT28" i="1" s="1"/>
  <c r="Z50" i="1"/>
  <c r="AA50" i="1" s="1"/>
  <c r="AO50" i="1" s="1"/>
  <c r="Y40" i="1"/>
  <c r="AQ40" i="1" s="1"/>
  <c r="Y32" i="1"/>
  <c r="AQ32" i="1" s="1"/>
  <c r="Z19" i="1"/>
  <c r="AA19" i="1" s="1"/>
  <c r="AO19" i="1" s="1"/>
  <c r="Z25" i="1"/>
  <c r="AA25" i="1" s="1"/>
  <c r="AO25" i="1" s="1"/>
  <c r="Y6" i="1"/>
  <c r="AQ6" i="1" s="1"/>
  <c r="Y19" i="1"/>
  <c r="AQ19" i="1" s="1"/>
  <c r="Y43" i="1"/>
  <c r="AQ43" i="1" s="1"/>
  <c r="AC48" i="1"/>
  <c r="Z5" i="1"/>
  <c r="AA5" i="1" s="1"/>
  <c r="AO5" i="1" s="1"/>
  <c r="AT87" i="1"/>
  <c r="Y56" i="1"/>
  <c r="AQ56" i="1" s="1"/>
  <c r="AE93" i="1"/>
  <c r="AP93" i="1" s="1"/>
  <c r="AT93" i="1" s="1"/>
  <c r="AE83" i="1"/>
  <c r="AP83" i="1" s="1"/>
  <c r="AT56" i="1"/>
  <c r="Z71" i="1"/>
  <c r="AA71" i="1" s="1"/>
  <c r="AO71" i="1" s="1"/>
  <c r="Y78" i="1"/>
  <c r="AQ78" i="1" s="1"/>
  <c r="Z54" i="1"/>
  <c r="AA54" i="1" s="1"/>
  <c r="AO54" i="1" s="1"/>
  <c r="Y68" i="1"/>
  <c r="AQ68" i="1" s="1"/>
  <c r="AT68" i="1" s="1"/>
  <c r="Y38" i="1"/>
  <c r="AQ38" i="1" s="1"/>
  <c r="X82" i="1"/>
  <c r="Y36" i="1"/>
  <c r="AQ36" i="1" s="1"/>
  <c r="AE78" i="1"/>
  <c r="AP78" i="1" s="1"/>
  <c r="AT78" i="1" s="1"/>
  <c r="AE89" i="1"/>
  <c r="AP89" i="1" s="1"/>
  <c r="AT89" i="1" s="1"/>
  <c r="Z86" i="1"/>
  <c r="AA86" i="1" s="1"/>
  <c r="AO86" i="1" s="1"/>
  <c r="Z12" i="1"/>
  <c r="AA12" i="1" s="1"/>
  <c r="AO12" i="1" s="1"/>
  <c r="Z4" i="1"/>
  <c r="AA4" i="1" s="1"/>
  <c r="AO4" i="1" s="1"/>
  <c r="Y81" i="1"/>
  <c r="AQ81" i="1" s="1"/>
  <c r="Y22" i="1"/>
  <c r="AQ22" i="1" s="1"/>
  <c r="Y10" i="1"/>
  <c r="AQ10" i="1" s="1"/>
  <c r="Z69" i="1"/>
  <c r="AA69" i="1" s="1"/>
  <c r="AO69" i="1" s="1"/>
  <c r="Z96" i="1"/>
  <c r="AA96" i="1" s="1"/>
  <c r="AO96" i="1" s="1"/>
  <c r="Z75" i="1"/>
  <c r="AA75" i="1" s="1"/>
  <c r="AO75" i="1" s="1"/>
  <c r="Y75" i="1"/>
  <c r="AQ75" i="1" s="1"/>
  <c r="AT32" i="1"/>
  <c r="Z2" i="1"/>
  <c r="AA2" i="1" s="1"/>
  <c r="AO2" i="1" s="1"/>
  <c r="Z102" i="1"/>
  <c r="AA102" i="1" s="1"/>
  <c r="AO102" i="1" s="1"/>
  <c r="Z95" i="1"/>
  <c r="AA95" i="1" s="1"/>
  <c r="AO95" i="1" s="1"/>
  <c r="AT95" i="1" s="1"/>
  <c r="AT47" i="1"/>
  <c r="AC33" i="1"/>
  <c r="Y66" i="1"/>
  <c r="AQ66" i="1" s="1"/>
  <c r="Y4" i="1"/>
  <c r="AQ4" i="1" s="1"/>
  <c r="AE54" i="1"/>
  <c r="AP54" i="1" s="1"/>
  <c r="Y16" i="1"/>
  <c r="AQ16" i="1" s="1"/>
  <c r="AT16" i="1" s="1"/>
  <c r="Z6" i="1"/>
  <c r="AA6" i="1" s="1"/>
  <c r="AO6" i="1" s="1"/>
  <c r="Y25" i="1"/>
  <c r="AQ25" i="1" s="1"/>
  <c r="Y45" i="1"/>
  <c r="AQ45" i="1" s="1"/>
  <c r="AT45" i="1" s="1"/>
  <c r="Y50" i="1"/>
  <c r="AQ50" i="1" s="1"/>
  <c r="Y92" i="1"/>
  <c r="AQ92" i="1" s="1"/>
  <c r="AT92" i="1" s="1"/>
  <c r="Y79" i="1"/>
  <c r="AQ79" i="1" s="1"/>
  <c r="AC90" i="1"/>
  <c r="Z62" i="1"/>
  <c r="AA62" i="1" s="1"/>
  <c r="AO62" i="1" s="1"/>
  <c r="Z49" i="1"/>
  <c r="AA49" i="1" s="1"/>
  <c r="AO49" i="1" s="1"/>
  <c r="AT65" i="1"/>
  <c r="Y80" i="1"/>
  <c r="AQ80" i="1" s="1"/>
  <c r="Z73" i="1"/>
  <c r="AA73" i="1" s="1"/>
  <c r="AO73" i="1" s="1"/>
  <c r="AE88" i="1"/>
  <c r="AP88" i="1" s="1"/>
  <c r="Z37" i="1"/>
  <c r="AA37" i="1" s="1"/>
  <c r="AO37" i="1" s="1"/>
  <c r="Z11" i="1"/>
  <c r="AA11" i="1" s="1"/>
  <c r="AO11" i="1" s="1"/>
  <c r="Z84" i="1"/>
  <c r="AA84" i="1" s="1"/>
  <c r="AO84" i="1" s="1"/>
  <c r="AT84" i="1" s="1"/>
  <c r="AR53" i="1"/>
  <c r="AS53" i="1"/>
  <c r="AT102" i="1"/>
  <c r="AT90" i="1"/>
  <c r="Y96" i="1"/>
  <c r="AQ96" i="1" s="1"/>
  <c r="Y85" i="1"/>
  <c r="AQ85" i="1" s="1"/>
  <c r="Y104" i="1"/>
  <c r="AQ104" i="1" s="1"/>
  <c r="Y86" i="1"/>
  <c r="AQ86" i="1" s="1"/>
  <c r="AT86" i="1" s="1"/>
  <c r="Y100" i="1"/>
  <c r="AQ100" i="1" s="1"/>
  <c r="AT100" i="1" s="1"/>
  <c r="Y101" i="1"/>
  <c r="AQ101" i="1" s="1"/>
  <c r="AC101" i="1"/>
  <c r="Z104" i="1"/>
  <c r="AA104" i="1" s="1"/>
  <c r="AO104" i="1" s="1"/>
  <c r="AT104" i="1" s="1"/>
  <c r="Z101" i="1"/>
  <c r="AA101" i="1" s="1"/>
  <c r="AO101" i="1" s="1"/>
  <c r="Y88" i="1"/>
  <c r="AQ88" i="1" s="1"/>
  <c r="Y95" i="1"/>
  <c r="AQ95" i="1" s="1"/>
  <c r="AR105" i="1"/>
  <c r="Z81" i="1"/>
  <c r="AA81" i="1" s="1"/>
  <c r="AO81" i="1" s="1"/>
  <c r="Y69" i="1"/>
  <c r="AQ69" i="1" s="1"/>
  <c r="Y63" i="1"/>
  <c r="AQ63" i="1" s="1"/>
  <c r="AT63" i="1" s="1"/>
  <c r="AE69" i="1"/>
  <c r="AP69" i="1" s="1"/>
  <c r="Y54" i="1"/>
  <c r="AQ54" i="1" s="1"/>
  <c r="Y74" i="1"/>
  <c r="AQ74" i="1" s="1"/>
  <c r="Z79" i="1"/>
  <c r="AA79" i="1" s="1"/>
  <c r="AO79" i="1" s="1"/>
  <c r="AT79" i="1" s="1"/>
  <c r="Y76" i="1"/>
  <c r="AQ76" i="1" s="1"/>
  <c r="Y67" i="1"/>
  <c r="AQ67" i="1" s="1"/>
  <c r="AE81" i="1"/>
  <c r="AP81" i="1" s="1"/>
  <c r="Z74" i="1"/>
  <c r="AA74" i="1" s="1"/>
  <c r="AO74" i="1" s="1"/>
  <c r="AT74" i="1" s="1"/>
  <c r="Y70" i="1"/>
  <c r="AQ70" i="1" s="1"/>
  <c r="AT70" i="1" s="1"/>
  <c r="AE71" i="1"/>
  <c r="AP71" i="1" s="1"/>
  <c r="Y73" i="1"/>
  <c r="AQ73" i="1" s="1"/>
  <c r="AT67" i="1"/>
  <c r="AE73" i="1"/>
  <c r="AP73" i="1" s="1"/>
  <c r="Z55" i="1"/>
  <c r="AA55" i="1" s="1"/>
  <c r="AO55" i="1" s="1"/>
  <c r="AT55" i="1" s="1"/>
  <c r="AT19" i="1"/>
  <c r="AE52" i="1"/>
  <c r="AP52" i="1" s="1"/>
  <c r="Y39" i="1"/>
  <c r="AQ39" i="1" s="1"/>
  <c r="Y34" i="1"/>
  <c r="AQ34" i="1" s="1"/>
  <c r="AE11" i="1"/>
  <c r="AP11" i="1" s="1"/>
  <c r="Y15" i="1"/>
  <c r="AQ15" i="1" s="1"/>
  <c r="Z46" i="1"/>
  <c r="AA46" i="1" s="1"/>
  <c r="AO46" i="1" s="1"/>
  <c r="Z34" i="1"/>
  <c r="AA34" i="1" s="1"/>
  <c r="AO34" i="1" s="1"/>
  <c r="Z7" i="1"/>
  <c r="AA7" i="1" s="1"/>
  <c r="AO7" i="1" s="1"/>
  <c r="Z38" i="1"/>
  <c r="AA38" i="1" s="1"/>
  <c r="AO38" i="1" s="1"/>
  <c r="Z36" i="1"/>
  <c r="AA36" i="1" s="1"/>
  <c r="AO36" i="1" s="1"/>
  <c r="Y8" i="1"/>
  <c r="AQ8" i="1" s="1"/>
  <c r="AE10" i="1"/>
  <c r="AP10" i="1" s="1"/>
  <c r="Y37" i="1"/>
  <c r="AQ37" i="1" s="1"/>
  <c r="Y20" i="1"/>
  <c r="AQ20" i="1" s="1"/>
  <c r="Z20" i="1"/>
  <c r="AA20" i="1" s="1"/>
  <c r="AO20" i="1" s="1"/>
  <c r="Y7" i="1"/>
  <c r="AQ7" i="1" s="1"/>
  <c r="Z52" i="1"/>
  <c r="AA52" i="1" s="1"/>
  <c r="AO52" i="1" s="1"/>
  <c r="Z39" i="1"/>
  <c r="AA39" i="1" s="1"/>
  <c r="AO39" i="1" s="1"/>
  <c r="Y2" i="1"/>
  <c r="AQ2" i="1" s="1"/>
  <c r="AT2" i="1" s="1"/>
  <c r="Z3" i="1"/>
  <c r="AA3" i="1" s="1"/>
  <c r="AO3" i="1" s="1"/>
  <c r="AT3" i="1" s="1"/>
  <c r="Y35" i="1"/>
  <c r="AQ35" i="1" s="1"/>
  <c r="AE36" i="1"/>
  <c r="AP36" i="1" s="1"/>
  <c r="Y30" i="1"/>
  <c r="AQ30" i="1" s="1"/>
  <c r="AT30" i="1" s="1"/>
  <c r="AT62" i="1"/>
  <c r="AT52" i="1"/>
  <c r="AP64" i="1"/>
  <c r="AN53" i="1"/>
  <c r="AC11" i="1"/>
  <c r="L53" i="1"/>
  <c r="L105" i="1"/>
  <c r="AC61" i="1"/>
  <c r="Y61" i="1"/>
  <c r="AQ61" i="1" s="1"/>
  <c r="Y31" i="1"/>
  <c r="AQ31" i="1" s="1"/>
  <c r="AE31" i="1"/>
  <c r="AP31" i="1" s="1"/>
  <c r="Z31" i="1"/>
  <c r="AA31" i="1" s="1"/>
  <c r="AO31" i="1" s="1"/>
  <c r="Y99" i="1"/>
  <c r="AQ99" i="1" s="1"/>
  <c r="AT99" i="1" s="1"/>
  <c r="AT80" i="1"/>
  <c r="U6" i="2"/>
  <c r="Q14" i="2"/>
  <c r="U21" i="2"/>
  <c r="Q21" i="2"/>
  <c r="U19" i="2"/>
  <c r="Y46" i="1"/>
  <c r="AQ46" i="1" s="1"/>
  <c r="AC46" i="1"/>
  <c r="AC79" i="1"/>
  <c r="AC95" i="1"/>
  <c r="AC57" i="1"/>
  <c r="Y57" i="1"/>
  <c r="AQ57" i="1" s="1"/>
  <c r="AT57" i="1" s="1"/>
  <c r="Z98" i="1"/>
  <c r="AA98" i="1" s="1"/>
  <c r="AO98" i="1" s="1"/>
  <c r="Y98" i="1"/>
  <c r="AQ98" i="1" s="1"/>
  <c r="X105" i="1"/>
  <c r="Z21" i="1"/>
  <c r="AA21" i="1" s="1"/>
  <c r="AO21" i="1" s="1"/>
  <c r="AE21" i="1"/>
  <c r="AP21" i="1" s="1"/>
  <c r="Y21" i="1"/>
  <c r="AQ21" i="1" s="1"/>
  <c r="Y51" i="1"/>
  <c r="AQ51" i="1" s="1"/>
  <c r="Z51" i="1"/>
  <c r="AA51" i="1" s="1"/>
  <c r="AO51" i="1" s="1"/>
  <c r="AT51" i="1" s="1"/>
  <c r="AQ83" i="1"/>
  <c r="L82" i="1"/>
  <c r="Q8" i="2"/>
  <c r="R35" i="2"/>
  <c r="S4" i="2"/>
  <c r="S35" i="2" s="1"/>
  <c r="AC9" i="1"/>
  <c r="Y9" i="1"/>
  <c r="AQ9" i="1" s="1"/>
  <c r="AC42" i="1"/>
  <c r="Y42" i="1"/>
  <c r="AQ42" i="1" s="1"/>
  <c r="Y97" i="1"/>
  <c r="AQ97" i="1" s="1"/>
  <c r="Z97" i="1"/>
  <c r="AA97" i="1" s="1"/>
  <c r="AO97" i="1" s="1"/>
  <c r="AE60" i="1"/>
  <c r="AP60" i="1" s="1"/>
  <c r="Y60" i="1"/>
  <c r="AQ60" i="1" s="1"/>
  <c r="Z13" i="1"/>
  <c r="AA13" i="1" s="1"/>
  <c r="AO13" i="1" s="1"/>
  <c r="Y13" i="1"/>
  <c r="AQ13" i="1" s="1"/>
  <c r="Y64" i="1"/>
  <c r="AQ64" i="1" s="1"/>
  <c r="Z64" i="1"/>
  <c r="AA64" i="1" s="1"/>
  <c r="AO64" i="1" s="1"/>
  <c r="Y72" i="1"/>
  <c r="AQ72" i="1" s="1"/>
  <c r="Z72" i="1"/>
  <c r="AA72" i="1" s="1"/>
  <c r="AO72" i="1" s="1"/>
  <c r="Z26" i="1"/>
  <c r="AA26" i="1" s="1"/>
  <c r="AO26" i="1" s="1"/>
  <c r="AT26" i="1" s="1"/>
  <c r="X53" i="1"/>
  <c r="Z91" i="1"/>
  <c r="AA91" i="1" s="1"/>
  <c r="AO91" i="1" s="1"/>
  <c r="Y91" i="1"/>
  <c r="AQ91" i="1" s="1"/>
  <c r="AE91" i="1"/>
  <c r="AP91" i="1" s="1"/>
  <c r="AE94" i="1"/>
  <c r="AP94" i="1" s="1"/>
  <c r="Z94" i="1"/>
  <c r="AA94" i="1" s="1"/>
  <c r="AO94" i="1" s="1"/>
  <c r="Y11" i="1"/>
  <c r="U10" i="2"/>
  <c r="AN82" i="1"/>
  <c r="U31" i="2"/>
  <c r="U29" i="2"/>
  <c r="Q27" i="2"/>
  <c r="Q12" i="2"/>
  <c r="W35" i="2"/>
  <c r="Y71" i="1"/>
  <c r="AQ71" i="1" s="1"/>
  <c r="AC71" i="1"/>
  <c r="AC47" i="1"/>
  <c r="Y12" i="1"/>
  <c r="AQ12" i="1" s="1"/>
  <c r="AC12" i="1"/>
  <c r="P82" i="1"/>
  <c r="AT61" i="1"/>
  <c r="AT66" i="1"/>
  <c r="AE59" i="1"/>
  <c r="AP59" i="1" s="1"/>
  <c r="Y59" i="1"/>
  <c r="AQ59" i="1" s="1"/>
  <c r="Z22" i="1"/>
  <c r="AA22" i="1" s="1"/>
  <c r="AO22" i="1" s="1"/>
  <c r="AE22" i="1"/>
  <c r="AP22" i="1" s="1"/>
  <c r="J35" i="2"/>
  <c r="AC58" i="1"/>
  <c r="Y58" i="1"/>
  <c r="AQ58" i="1" s="1"/>
  <c r="Q17" i="2"/>
  <c r="Q35" i="2" s="1"/>
  <c r="Z43" i="1"/>
  <c r="AA43" i="1" s="1"/>
  <c r="AO43" i="1" s="1"/>
  <c r="AT43" i="1" s="1"/>
  <c r="AR82" i="1"/>
  <c r="AS82" i="1"/>
  <c r="AN105" i="1"/>
  <c r="P105" i="1"/>
  <c r="AS105" i="1"/>
  <c r="AT59" i="1" l="1"/>
  <c r="AT10" i="1"/>
  <c r="AT49" i="1"/>
  <c r="AT8" i="1"/>
  <c r="AT76" i="1"/>
  <c r="AT38" i="1"/>
  <c r="AT14" i="1"/>
  <c r="AT73" i="1"/>
  <c r="AT9" i="1"/>
  <c r="AT88" i="1"/>
  <c r="AT85" i="1"/>
  <c r="AT50" i="1"/>
  <c r="AT71" i="1"/>
  <c r="AC105" i="1"/>
  <c r="AT54" i="1"/>
  <c r="AT96" i="1"/>
  <c r="AT40" i="1"/>
  <c r="U35" i="2"/>
  <c r="AT25" i="1"/>
  <c r="AT46" i="1"/>
  <c r="AT35" i="1"/>
  <c r="AT15" i="1"/>
  <c r="AT5" i="1"/>
  <c r="AT42" i="1"/>
  <c r="AT17" i="1"/>
  <c r="AT6" i="1"/>
  <c r="AT12" i="1"/>
  <c r="AT20" i="1"/>
  <c r="AO53" i="1"/>
  <c r="AT64" i="1"/>
  <c r="AT69" i="1"/>
  <c r="AT101" i="1"/>
  <c r="AT97" i="1"/>
  <c r="AT75" i="1"/>
  <c r="AT4" i="1"/>
  <c r="AT37" i="1"/>
  <c r="AT39" i="1"/>
  <c r="AT81" i="1"/>
  <c r="AO105" i="1"/>
  <c r="Y105" i="1"/>
  <c r="AP82" i="1"/>
  <c r="AQ82" i="1"/>
  <c r="AT72" i="1"/>
  <c r="AA53" i="1"/>
  <c r="AT36" i="1"/>
  <c r="AT34" i="1"/>
  <c r="AP53" i="1"/>
  <c r="AT7" i="1"/>
  <c r="AT58" i="1"/>
  <c r="AE53" i="1"/>
  <c r="AP105" i="1"/>
  <c r="AT83" i="1"/>
  <c r="Y82" i="1"/>
  <c r="AQ11" i="1"/>
  <c r="Y53" i="1"/>
  <c r="AQ105" i="1"/>
  <c r="AA105" i="1"/>
  <c r="AT98" i="1"/>
  <c r="AA82" i="1"/>
  <c r="AC53" i="1"/>
  <c r="AE105" i="1"/>
  <c r="AE82" i="1"/>
  <c r="AT60" i="1"/>
  <c r="AT21" i="1"/>
  <c r="AT31" i="1"/>
  <c r="AO82" i="1"/>
  <c r="Z82" i="1"/>
  <c r="AT22" i="1"/>
  <c r="Z53" i="1"/>
  <c r="AT94" i="1"/>
  <c r="AT91" i="1"/>
  <c r="AT13" i="1"/>
  <c r="AC82" i="1"/>
  <c r="Z105" i="1"/>
  <c r="AT82" i="1" l="1"/>
  <c r="AT105" i="1"/>
  <c r="AQ53" i="1"/>
  <c r="AT11" i="1"/>
  <c r="AT53" i="1" s="1"/>
</calcChain>
</file>

<file path=xl/sharedStrings.xml><?xml version="1.0" encoding="utf-8"?>
<sst xmlns="http://schemas.openxmlformats.org/spreadsheetml/2006/main" count="872" uniqueCount="269">
  <si>
    <t>Bull Test ID</t>
  </si>
  <si>
    <t>Ranch</t>
  </si>
  <si>
    <t>Ranch ID</t>
  </si>
  <si>
    <t>Breed</t>
  </si>
  <si>
    <t>Birth     Date</t>
  </si>
  <si>
    <t>Lot</t>
  </si>
  <si>
    <t>Age</t>
  </si>
  <si>
    <t>Warm Up Wt</t>
  </si>
  <si>
    <t>On Feed Weight</t>
  </si>
  <si>
    <t>Mid Weight</t>
  </si>
  <si>
    <t>Weight Per Day</t>
  </si>
  <si>
    <t>Mid-Wt Gain</t>
  </si>
  <si>
    <t>Final Weight</t>
  </si>
  <si>
    <t>Final Hip Ht.</t>
  </si>
  <si>
    <t>Final Gain</t>
  </si>
  <si>
    <t>Final ADG</t>
  </si>
  <si>
    <t>End Date</t>
  </si>
  <si>
    <t>IM Fat%</t>
  </si>
  <si>
    <t>Fat Thick.</t>
  </si>
  <si>
    <t>REA/CWT Live</t>
  </si>
  <si>
    <t>Tag Color</t>
  </si>
  <si>
    <t>Mid ADG</t>
  </si>
  <si>
    <t>Pelvic Height</t>
  </si>
  <si>
    <t>Pelvic Width</t>
  </si>
  <si>
    <t>Pelvic Area</t>
  </si>
  <si>
    <t>Frame Score</t>
  </si>
  <si>
    <t>Warm Up Wt Gain</t>
  </si>
  <si>
    <t>On Feed Wt I</t>
  </si>
  <si>
    <t>On Feed Wt II</t>
  </si>
  <si>
    <t>Final Wt  I</t>
  </si>
  <si>
    <t>Final Wt II</t>
  </si>
  <si>
    <t>Start Date</t>
  </si>
  <si>
    <t>Arrival Date</t>
  </si>
  <si>
    <t>Sheath Score</t>
  </si>
  <si>
    <t>Heifer  Test ID</t>
  </si>
  <si>
    <t>On Feed Wt</t>
  </si>
  <si>
    <t>ADG Ratio</t>
  </si>
  <si>
    <t>REA/Cwt Ratio</t>
  </si>
  <si>
    <t>WPDA Ratio</t>
  </si>
  <si>
    <t>Marbling Ratio</t>
  </si>
  <si>
    <t>Age Group</t>
  </si>
  <si>
    <t>RGVBIA Ratio</t>
  </si>
  <si>
    <t>RGVBIA Award</t>
  </si>
  <si>
    <t>Final S.C.</t>
  </si>
  <si>
    <t>S.C. Ratio</t>
  </si>
  <si>
    <t>RTS</t>
  </si>
  <si>
    <t>BCS</t>
  </si>
  <si>
    <t>On Feed Date</t>
  </si>
  <si>
    <t>Off Feed Date</t>
  </si>
  <si>
    <t>Final BCS</t>
  </si>
  <si>
    <t>US Wt</t>
  </si>
  <si>
    <t>Navel Score</t>
  </si>
  <si>
    <t>REA</t>
  </si>
  <si>
    <t>Pink</t>
  </si>
  <si>
    <t>Rump Fat</t>
  </si>
  <si>
    <t>Comments</t>
  </si>
  <si>
    <t>938</t>
  </si>
  <si>
    <t>939</t>
  </si>
  <si>
    <t>940</t>
  </si>
  <si>
    <t>941</t>
  </si>
  <si>
    <t>D05</t>
  </si>
  <si>
    <t>D08</t>
  </si>
  <si>
    <t>C57</t>
  </si>
  <si>
    <t>D12</t>
  </si>
  <si>
    <t>616D</t>
  </si>
  <si>
    <t>590C</t>
  </si>
  <si>
    <t>591C</t>
  </si>
  <si>
    <t>573C</t>
  </si>
  <si>
    <t>593C</t>
  </si>
  <si>
    <t>168D</t>
  </si>
  <si>
    <t>585C</t>
  </si>
  <si>
    <t>610D</t>
  </si>
  <si>
    <t>595C</t>
  </si>
  <si>
    <t>63</t>
  </si>
  <si>
    <t>65</t>
  </si>
  <si>
    <t>62</t>
  </si>
  <si>
    <t>Los Ebanos Ranch</t>
  </si>
  <si>
    <t>La Morra Ranch</t>
  </si>
  <si>
    <t>Reavis Farms Inc.</t>
  </si>
  <si>
    <t>Pena Farms Beefmasters</t>
  </si>
  <si>
    <t>Rocking K Ranch</t>
  </si>
  <si>
    <t>Charolais x Brangus</t>
  </si>
  <si>
    <t>Beefmaster</t>
  </si>
  <si>
    <t>1563</t>
  </si>
  <si>
    <t>1575</t>
  </si>
  <si>
    <t>1561</t>
  </si>
  <si>
    <t>1574</t>
  </si>
  <si>
    <t>1606</t>
  </si>
  <si>
    <t>Lazy JV</t>
  </si>
  <si>
    <t>Star Five</t>
  </si>
  <si>
    <t>Santa Gertrudis</t>
  </si>
  <si>
    <t>Green</t>
  </si>
  <si>
    <t>Yellow</t>
  </si>
  <si>
    <t>Orange</t>
  </si>
  <si>
    <t>5/149</t>
  </si>
  <si>
    <t>5/148</t>
  </si>
  <si>
    <t>6/156</t>
  </si>
  <si>
    <t>6/151</t>
  </si>
  <si>
    <t>X2/19</t>
  </si>
  <si>
    <t>6/160</t>
  </si>
  <si>
    <t>6/159</t>
  </si>
  <si>
    <t>6/155</t>
  </si>
  <si>
    <t>6/157</t>
  </si>
  <si>
    <t>5/150</t>
  </si>
  <si>
    <t>SRS Land and Cattle</t>
  </si>
  <si>
    <t>Brahman</t>
  </si>
  <si>
    <t>283/6</t>
  </si>
  <si>
    <t>281/6</t>
  </si>
  <si>
    <t>242/5</t>
  </si>
  <si>
    <t>296/6</t>
  </si>
  <si>
    <t>274/6</t>
  </si>
  <si>
    <t>277/6</t>
  </si>
  <si>
    <t>La Campana Ranch</t>
  </si>
  <si>
    <t>629</t>
  </si>
  <si>
    <t>620</t>
  </si>
  <si>
    <t>623</t>
  </si>
  <si>
    <t>611</t>
  </si>
  <si>
    <t>609</t>
  </si>
  <si>
    <t>El Tiron Beefmasters</t>
  </si>
  <si>
    <t>915</t>
  </si>
  <si>
    <t>95</t>
  </si>
  <si>
    <t>Puesta del Sol Ranch</t>
  </si>
  <si>
    <t>16/68</t>
  </si>
  <si>
    <t>16/69</t>
  </si>
  <si>
    <t xml:space="preserve">Cappadona </t>
  </si>
  <si>
    <t>132/16</t>
  </si>
  <si>
    <t>130/16</t>
  </si>
  <si>
    <t>123/16</t>
  </si>
  <si>
    <t>120/16</t>
  </si>
  <si>
    <t>126/16</t>
  </si>
  <si>
    <t>124/16</t>
  </si>
  <si>
    <t>116/16</t>
  </si>
  <si>
    <t>113/16</t>
  </si>
  <si>
    <t>131/16</t>
  </si>
  <si>
    <t>613</t>
  </si>
  <si>
    <t>607</t>
  </si>
  <si>
    <t>602</t>
  </si>
  <si>
    <t>603</t>
  </si>
  <si>
    <t>606</t>
  </si>
  <si>
    <t>C46</t>
  </si>
  <si>
    <t>D10</t>
  </si>
  <si>
    <t>D13</t>
  </si>
  <si>
    <t>C44</t>
  </si>
  <si>
    <t>Simbrah</t>
  </si>
  <si>
    <t>1/6</t>
  </si>
  <si>
    <t>La Muneca Cattle Co.</t>
  </si>
  <si>
    <t>5C157</t>
  </si>
  <si>
    <t>5C164</t>
  </si>
  <si>
    <t>5C204</t>
  </si>
  <si>
    <t>5C186</t>
  </si>
  <si>
    <t>5D15</t>
  </si>
  <si>
    <t>5C183</t>
  </si>
  <si>
    <t>5C178</t>
  </si>
  <si>
    <t>5C187</t>
  </si>
  <si>
    <t>3C219</t>
  </si>
  <si>
    <t>5D4</t>
  </si>
  <si>
    <t>5C233</t>
  </si>
  <si>
    <t>5D43</t>
  </si>
  <si>
    <t>5D53</t>
  </si>
  <si>
    <t>5D29</t>
  </si>
  <si>
    <t>5D39</t>
  </si>
  <si>
    <t>Olivarez Ranches</t>
  </si>
  <si>
    <t>6/643</t>
  </si>
  <si>
    <t>6/640</t>
  </si>
  <si>
    <t>6/642</t>
  </si>
  <si>
    <t>6/641</t>
  </si>
  <si>
    <t>6/644</t>
  </si>
  <si>
    <t>Las Pintas Beefmaster</t>
  </si>
  <si>
    <t>10/16</t>
  </si>
  <si>
    <t>23/15</t>
  </si>
  <si>
    <t>6/16</t>
  </si>
  <si>
    <t>8/16</t>
  </si>
  <si>
    <t>22/15</t>
  </si>
  <si>
    <t>D3</t>
  </si>
  <si>
    <t>Simmental</t>
  </si>
  <si>
    <t>San Rafael</t>
  </si>
  <si>
    <t>G4</t>
  </si>
  <si>
    <t>98/6</t>
  </si>
  <si>
    <t>R3H Beefmaster</t>
  </si>
  <si>
    <t>31/6</t>
  </si>
  <si>
    <t>30/6</t>
  </si>
  <si>
    <t>Rancho El Tardillo</t>
  </si>
  <si>
    <t>Rancho San Isidro</t>
  </si>
  <si>
    <t>Southern Star Ranch</t>
  </si>
  <si>
    <t>Red Brangus</t>
  </si>
  <si>
    <t>593D</t>
  </si>
  <si>
    <t>589D</t>
  </si>
  <si>
    <t>562D</t>
  </si>
  <si>
    <t>550D</t>
  </si>
  <si>
    <t>508C</t>
  </si>
  <si>
    <t>502C</t>
  </si>
  <si>
    <t>5C76</t>
  </si>
  <si>
    <t>D600</t>
  </si>
  <si>
    <t>C527</t>
  </si>
  <si>
    <t>C522</t>
  </si>
  <si>
    <t>605D</t>
  </si>
  <si>
    <t>596C</t>
  </si>
  <si>
    <t>299C</t>
  </si>
  <si>
    <t>564C</t>
  </si>
  <si>
    <t>BeefmasterxAngus</t>
  </si>
  <si>
    <t>La Barranca Ranch</t>
  </si>
  <si>
    <t>J P Ranch</t>
  </si>
  <si>
    <t>946</t>
  </si>
  <si>
    <t>232</t>
  </si>
  <si>
    <t>231</t>
  </si>
  <si>
    <t>D2 59</t>
  </si>
  <si>
    <t>C24 64</t>
  </si>
  <si>
    <t>Maine Anjou</t>
  </si>
  <si>
    <t>D9 63</t>
  </si>
  <si>
    <t>D11 65</t>
  </si>
  <si>
    <t>C23 60</t>
  </si>
  <si>
    <t>D9 61</t>
  </si>
  <si>
    <t>TCR480 48</t>
  </si>
  <si>
    <t>Maintainer</t>
  </si>
  <si>
    <t>D4 9</t>
  </si>
  <si>
    <t>C21 6</t>
  </si>
  <si>
    <t>LSYB</t>
  </si>
  <si>
    <t>LSBC</t>
  </si>
  <si>
    <t>EJBC</t>
  </si>
  <si>
    <t>Dead</t>
  </si>
  <si>
    <t>Home 11/21/16</t>
  </si>
  <si>
    <t>Home 2/18/17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</si>
  <si>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</si>
  <si>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</si>
  <si>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</si>
  <si>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</si>
  <si>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</si>
  <si>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</si>
  <si>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</si>
  <si>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</si>
  <si>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</si>
  <si>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</si>
  <si>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</si>
  <si>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935</t>
  </si>
  <si>
    <t>936</t>
  </si>
  <si>
    <t>927</t>
  </si>
  <si>
    <t>928</t>
  </si>
  <si>
    <t>929</t>
  </si>
  <si>
    <t>930</t>
  </si>
  <si>
    <t>934</t>
  </si>
  <si>
    <t>933</t>
  </si>
  <si>
    <t>932</t>
  </si>
  <si>
    <t>931</t>
  </si>
  <si>
    <t>3/16</t>
  </si>
  <si>
    <t>G&amp;E Beefmasters</t>
  </si>
  <si>
    <t>16</t>
  </si>
  <si>
    <t>C -</t>
  </si>
  <si>
    <t>937</t>
  </si>
  <si>
    <t>Home</t>
  </si>
  <si>
    <t>Santa Ana Ranch</t>
  </si>
  <si>
    <t>Rancho Los Tres Diamantes</t>
  </si>
  <si>
    <t>6 G Ranch</t>
  </si>
  <si>
    <t>D1</t>
  </si>
  <si>
    <t>574C</t>
  </si>
  <si>
    <t>947</t>
  </si>
  <si>
    <t>Average</t>
  </si>
  <si>
    <t>EJBC Average</t>
  </si>
  <si>
    <t>LSBC Average</t>
  </si>
  <si>
    <t>LSYB Average</t>
  </si>
  <si>
    <t>Champion Beefmaster</t>
  </si>
  <si>
    <t>Res. Champion Beefmaster</t>
  </si>
  <si>
    <t>1st Runner Up Beefmaster</t>
  </si>
  <si>
    <t>Champion Brahman</t>
  </si>
  <si>
    <t>Champion Red Brangus</t>
  </si>
  <si>
    <t>Champion Santa Gertrudis</t>
  </si>
  <si>
    <t>Champion Simbrah</t>
  </si>
  <si>
    <t>Res. Champion Santa Gertrudis</t>
  </si>
  <si>
    <t>Res. Champion Simbrah</t>
  </si>
  <si>
    <t>Simbrah x Angus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</si>
</sst>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 horizontal="center" vertical="justify"/>
    </xf>
    <xf numFmtId="14" fontId="1" fillId="0" borderId="0" xfId="0" applyNumberFormat="1" applyFont="1" applyFill="1" applyAlignment="1">
      <alignment horizontal="center" vertical="justify"/>
    </xf>
    <xf numFmtId="1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164" fontId="1" fillId="0" borderId="0" xfId="0" applyNumberFormat="1" applyFont="1" applyFill="1" applyAlignment="1">
      <alignment horizontal="center" vertical="justify"/>
    </xf>
    <xf numFmtId="7" fontId="1" fillId="0" borderId="0" xfId="0" applyNumberFormat="1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/>
    <xf numFmtId="49" fontId="2" fillId="0" borderId="0" xfId="0" applyNumberFormat="1" applyFont="1" applyFill="1"/>
    <xf numFmtId="1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0" fontId="3" fillId="0" borderId="0" xfId="0" applyFont="1" applyFill="1"/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7" fontId="3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7" fontId="2" fillId="0" borderId="0" xfId="0" applyNumberFormat="1" applyFont="1" applyFill="1"/>
    <xf numFmtId="14" fontId="3" fillId="0" borderId="0" xfId="0" applyNumberFormat="1" applyFont="1" applyFill="1" applyAlignment="1">
      <alignment horizontal="right"/>
    </xf>
    <xf numFmtId="0" fontId="1" fillId="0" borderId="0" xfId="0" applyFont="1" applyFill="1"/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justify"/>
    </xf>
    <xf numFmtId="49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 vertical="justify"/>
    </xf>
    <xf numFmtId="2" fontId="1" fillId="0" borderId="0" xfId="0" applyNumberFormat="1" applyFont="1" applyFill="1" applyAlignment="1">
      <alignment horizontal="right" vertical="justify"/>
    </xf>
    <xf numFmtId="2" fontId="2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14" fontId="1" fillId="0" borderId="0" xfId="0" applyNumberFormat="1" applyFont="1" applyFill="1"/>
    <xf numFmtId="49" fontId="1" fillId="0" borderId="0" xfId="0" applyNumberFormat="1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4" fontId="1" fillId="0" borderId="0" xfId="0" applyNumberFormat="1" applyFont="1" applyFill="1" applyAlignment="1">
      <alignment horizontal="right"/>
    </xf>
    <xf numFmtId="7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" fontId="2" fillId="0" borderId="0" xfId="0" applyNumberFormat="1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zoomScaleNormal="100" workbookViewId="0"/>
  </sheetViews>
  <sheetFormatPr defaultRowHeight="15" x14ac:dyDescent="0.2"/>
  <cols>
    <col min="1" max="1" width="8.85546875" style="50" customWidth="1"/>
    <col min="2" max="2" width="9.140625" style="48" customWidth="1"/>
    <col min="3" max="3" width="8" style="48" customWidth="1"/>
    <col min="4" max="4" width="28.85546875" style="48" customWidth="1"/>
    <col min="5" max="5" width="9.42578125" style="10" customWidth="1"/>
    <col min="6" max="6" width="21" style="48" customWidth="1"/>
    <col min="7" max="7" width="13.5703125" style="18" customWidth="1"/>
    <col min="8" max="8" width="10" style="18" hidden="1" customWidth="1"/>
    <col min="9" max="10" width="11.140625" style="18" customWidth="1"/>
    <col min="11" max="11" width="5.140625" style="10" customWidth="1"/>
    <col min="12" max="12" width="6.140625" style="19" customWidth="1"/>
    <col min="13" max="13" width="7.5703125" style="19" customWidth="1"/>
    <col min="14" max="14" width="10.140625" style="19" customWidth="1"/>
    <col min="15" max="15" width="10.28515625" style="19" customWidth="1"/>
    <col min="16" max="16" width="7.5703125" style="19" customWidth="1"/>
    <col min="17" max="17" width="9.42578125" style="19" hidden="1" customWidth="1"/>
    <col min="18" max="18" width="9.140625" style="19" hidden="1" customWidth="1"/>
    <col min="19" max="19" width="9" style="19" hidden="1" customWidth="1"/>
    <col min="20" max="21" width="7.42578125" style="19" hidden="1" customWidth="1"/>
    <col min="22" max="22" width="8.7109375" style="19" customWidth="1"/>
    <col min="23" max="24" width="9" style="19" customWidth="1"/>
    <col min="25" max="25" width="9.140625" style="22" customWidth="1"/>
    <col min="26" max="26" width="7.42578125" style="19" customWidth="1"/>
    <col min="27" max="27" width="7.5703125" style="22" customWidth="1"/>
    <col min="28" max="28" width="6.85546875" style="23" customWidth="1"/>
    <col min="29" max="29" width="8.5703125" style="23" customWidth="1"/>
    <col min="30" max="34" width="7.7109375" style="22" customWidth="1"/>
    <col min="35" max="35" width="7.7109375" style="23" customWidth="1"/>
    <col min="36" max="36" width="9.28515625" style="19" customWidth="1"/>
    <col min="37" max="37" width="7.42578125" style="19" customWidth="1"/>
    <col min="38" max="38" width="8.85546875" style="23" customWidth="1"/>
    <col min="39" max="39" width="9" style="23" customWidth="1"/>
    <col min="40" max="40" width="9.5703125" style="23" customWidth="1"/>
    <col min="41" max="41" width="9.140625" style="22" customWidth="1"/>
    <col min="42" max="42" width="12.85546875" style="22" customWidth="1"/>
    <col min="43" max="43" width="10.85546875" style="22" customWidth="1"/>
    <col min="44" max="44" width="11.140625" style="22" customWidth="1"/>
    <col min="45" max="45" width="8" style="22" customWidth="1"/>
    <col min="46" max="46" width="11.5703125" style="22" customWidth="1"/>
    <col min="47" max="47" width="36" style="9" customWidth="1"/>
    <col min="48" max="48" width="9.5703125" style="9" customWidth="1"/>
    <col min="49" max="49" width="10.5703125" style="9" customWidth="1"/>
    <col min="50" max="50" width="9.5703125" style="13" customWidth="1"/>
    <col min="51" max="51" width="9.5703125" style="9" customWidth="1"/>
    <col min="52" max="52" width="10.42578125" style="9" customWidth="1"/>
    <col min="53" max="53" width="13.28515625" style="9" customWidth="1"/>
    <col min="54" max="54" width="10.7109375" style="28" customWidth="1"/>
    <col min="55" max="55" width="9.140625" style="13"/>
    <col min="56" max="56" width="9.140625" style="28"/>
    <col min="57" max="57" width="10.140625" style="28" customWidth="1"/>
    <col min="58" max="59" width="9.140625" style="13"/>
    <col min="60" max="62" width="11" style="9" customWidth="1"/>
    <col min="63" max="63" width="11.140625" style="28" customWidth="1"/>
    <col min="64" max="64" width="10.5703125" style="13" customWidth="1"/>
    <col min="65" max="66" width="10.5703125" style="28" customWidth="1"/>
    <col min="67" max="67" width="10.85546875" style="9" customWidth="1"/>
    <col min="68" max="68" width="11.140625" style="9" customWidth="1"/>
    <col min="69" max="69" width="10.7109375" style="9" customWidth="1"/>
    <col min="70" max="70" width="9.140625" style="9"/>
    <col min="71" max="71" width="11.5703125" style="28" customWidth="1"/>
    <col min="72" max="72" width="10.85546875" style="9" customWidth="1"/>
    <col min="73" max="73" width="10" style="9" customWidth="1"/>
    <col min="74" max="74" width="10.7109375" style="9" customWidth="1"/>
    <col min="75" max="75" width="9.140625" style="15"/>
    <col min="76" max="77" width="9.140625" style="28"/>
    <col min="78" max="16384" width="9.140625" style="9"/>
  </cols>
  <sheetData>
    <row r="1" spans="1:255" s="1" customFormat="1" ht="31.5" customHeight="1" x14ac:dyDescent="0.2">
      <c r="A1" s="1" t="s">
        <v>0</v>
      </c>
      <c r="B1" s="1" t="s">
        <v>20</v>
      </c>
      <c r="C1" s="1" t="s">
        <v>40</v>
      </c>
      <c r="D1" s="1" t="s">
        <v>1</v>
      </c>
      <c r="E1" s="2" t="s">
        <v>2</v>
      </c>
      <c r="F1" s="1" t="s">
        <v>3</v>
      </c>
      <c r="G1" s="3" t="s">
        <v>4</v>
      </c>
      <c r="H1" s="3" t="s">
        <v>32</v>
      </c>
      <c r="I1" s="3" t="s">
        <v>31</v>
      </c>
      <c r="J1" s="3" t="s">
        <v>16</v>
      </c>
      <c r="K1" s="2" t="s">
        <v>5</v>
      </c>
      <c r="L1" s="4" t="s">
        <v>6</v>
      </c>
      <c r="M1" s="4" t="s">
        <v>7</v>
      </c>
      <c r="N1" s="4" t="s">
        <v>27</v>
      </c>
      <c r="O1" s="4" t="s">
        <v>28</v>
      </c>
      <c r="P1" s="4" t="s">
        <v>8</v>
      </c>
      <c r="Q1" s="4" t="s">
        <v>26</v>
      </c>
      <c r="R1" s="4" t="s">
        <v>9</v>
      </c>
      <c r="S1" s="4" t="s">
        <v>11</v>
      </c>
      <c r="T1" s="4" t="s">
        <v>21</v>
      </c>
      <c r="U1" s="4" t="s">
        <v>50</v>
      </c>
      <c r="V1" s="4" t="s">
        <v>29</v>
      </c>
      <c r="W1" s="4" t="s">
        <v>30</v>
      </c>
      <c r="X1" s="4" t="s">
        <v>12</v>
      </c>
      <c r="Y1" s="5" t="s">
        <v>10</v>
      </c>
      <c r="Z1" s="4" t="s">
        <v>14</v>
      </c>
      <c r="AA1" s="5" t="s">
        <v>15</v>
      </c>
      <c r="AB1" s="6" t="s">
        <v>13</v>
      </c>
      <c r="AC1" s="6" t="s">
        <v>25</v>
      </c>
      <c r="AD1" s="5" t="s">
        <v>52</v>
      </c>
      <c r="AE1" s="5" t="s">
        <v>19</v>
      </c>
      <c r="AF1" s="5" t="s">
        <v>18</v>
      </c>
      <c r="AG1" s="5" t="s">
        <v>17</v>
      </c>
      <c r="AH1" s="5" t="s">
        <v>54</v>
      </c>
      <c r="AI1" s="6" t="s">
        <v>43</v>
      </c>
      <c r="AJ1" s="4" t="s">
        <v>33</v>
      </c>
      <c r="AK1" s="4" t="s">
        <v>49</v>
      </c>
      <c r="AL1" s="6" t="s">
        <v>22</v>
      </c>
      <c r="AM1" s="6" t="s">
        <v>23</v>
      </c>
      <c r="AN1" s="6" t="s">
        <v>24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44</v>
      </c>
      <c r="AT1" s="5" t="s">
        <v>41</v>
      </c>
      <c r="AU1" s="5" t="s">
        <v>42</v>
      </c>
      <c r="AV1" s="5"/>
      <c r="AW1" s="5"/>
      <c r="AX1" s="4"/>
      <c r="AY1" s="7"/>
      <c r="AZ1" s="7"/>
      <c r="BB1" s="7"/>
      <c r="BC1" s="4"/>
      <c r="BD1" s="7"/>
      <c r="BE1" s="7"/>
      <c r="BF1" s="4"/>
      <c r="BG1" s="7"/>
      <c r="BK1" s="7"/>
      <c r="BL1" s="4"/>
      <c r="BM1" s="7"/>
      <c r="BO1" s="7"/>
      <c r="BP1" s="4"/>
      <c r="BS1" s="7"/>
      <c r="BW1" s="6"/>
      <c r="BX1" s="7"/>
      <c r="BY1" s="7"/>
    </row>
    <row r="2" spans="1:255" ht="15.75" x14ac:dyDescent="0.25">
      <c r="A2" s="50">
        <v>50</v>
      </c>
      <c r="B2" s="48" t="s">
        <v>92</v>
      </c>
      <c r="C2" s="48" t="s">
        <v>218</v>
      </c>
      <c r="D2" s="52" t="s">
        <v>79</v>
      </c>
      <c r="E2" s="10" t="s">
        <v>137</v>
      </c>
      <c r="F2" s="48" t="s">
        <v>82</v>
      </c>
      <c r="G2" s="29">
        <v>42446</v>
      </c>
      <c r="I2" s="18">
        <v>42677</v>
      </c>
      <c r="J2" s="29">
        <v>42788</v>
      </c>
      <c r="K2" s="10" t="s">
        <v>230</v>
      </c>
      <c r="L2" s="19">
        <f t="shared" ref="L2:L33" si="0">J2-G2</f>
        <v>342</v>
      </c>
      <c r="M2" s="19">
        <v>664</v>
      </c>
      <c r="N2" s="19">
        <v>630</v>
      </c>
      <c r="O2" s="19">
        <v>656</v>
      </c>
      <c r="P2" s="19">
        <f t="shared" ref="P2:P33" si="1">AVERAGE(N2:O2)</f>
        <v>643</v>
      </c>
      <c r="Q2" s="20"/>
      <c r="S2" s="20"/>
      <c r="T2" s="20"/>
      <c r="U2" s="20"/>
      <c r="V2" s="19">
        <v>1170</v>
      </c>
      <c r="W2" s="20">
        <v>1150</v>
      </c>
      <c r="X2" s="20">
        <f t="shared" ref="X2:X22" si="2">(V2+W2)/2</f>
        <v>1160</v>
      </c>
      <c r="Y2" s="21">
        <f t="shared" ref="Y2:Y22" si="3">(X2/L2)</f>
        <v>3.3918128654970761</v>
      </c>
      <c r="Z2" s="20">
        <f t="shared" ref="Z2:Z22" si="4">(X2-P2)</f>
        <v>517</v>
      </c>
      <c r="AA2" s="22">
        <f t="shared" ref="AA2:AA22" si="5">(Z2/112)</f>
        <v>4.6160714285714288</v>
      </c>
      <c r="AB2" s="27">
        <v>49.5</v>
      </c>
      <c r="AC2" s="23">
        <f t="shared" ref="AC2:AC22" si="6">-11.548+0.4878*(AB2)-0.0289*(L2)+0.00001947*(L2*L2)+0.0000334*(AB2*L2)</f>
        <v>5.5570176800000013</v>
      </c>
      <c r="AD2" s="37">
        <v>12.348599999999999</v>
      </c>
      <c r="AE2" s="22">
        <f t="shared" ref="AE2:AE22" si="7">AD2/X2*100</f>
        <v>1.0645344827586207</v>
      </c>
      <c r="AF2" s="37">
        <v>0.252635</v>
      </c>
      <c r="AG2" s="37">
        <v>3.4234800000000001</v>
      </c>
      <c r="AH2" s="37">
        <v>0.38997999999999999</v>
      </c>
      <c r="AI2" s="23">
        <v>35</v>
      </c>
      <c r="AJ2" s="20">
        <v>3</v>
      </c>
      <c r="AK2" s="20">
        <v>7</v>
      </c>
      <c r="AL2" s="23">
        <v>15</v>
      </c>
      <c r="AM2" s="23">
        <v>11</v>
      </c>
      <c r="AN2" s="23">
        <f t="shared" ref="AN2:AN22" si="8">(AL2*AM2)</f>
        <v>165</v>
      </c>
      <c r="AO2" s="22">
        <f t="shared" ref="AO2:AO22" si="9">(AA2/3.577)*100</f>
        <v>129.04868405287752</v>
      </c>
      <c r="AP2" s="21">
        <f t="shared" ref="AP2:AP22" si="10">(AE2/1.165)*100</f>
        <v>91.376350451383743</v>
      </c>
      <c r="AQ2" s="22">
        <f t="shared" ref="AQ2:AQ22" si="11">(Y2/2.984)*100</f>
        <v>113.66665098850793</v>
      </c>
      <c r="AR2" s="21">
        <f t="shared" ref="AR2:AR22" si="12">(AG2/3.692)*100</f>
        <v>92.726977248104006</v>
      </c>
      <c r="AS2" s="22">
        <f t="shared" ref="AS2:AS22" si="13">(AI2/30.896)*100</f>
        <v>113.28327291558777</v>
      </c>
      <c r="AT2" s="22">
        <f t="shared" ref="AT2:AT22" si="14">(AO2*0.3)+(AP2*0.2)+(AQ2*0.2)+(AR2*0.2)+(AS2*0.1)</f>
        <v>109.59692824502116</v>
      </c>
      <c r="AU2" s="30" t="s">
        <v>259</v>
      </c>
      <c r="AX2" s="24"/>
      <c r="AY2" s="25"/>
      <c r="AZ2" s="25"/>
      <c r="BA2" s="25"/>
      <c r="BB2" s="25"/>
      <c r="BC2" s="24"/>
      <c r="BD2" s="25"/>
      <c r="BE2" s="25"/>
      <c r="BG2" s="25"/>
      <c r="BH2" s="25"/>
      <c r="BI2" s="25"/>
      <c r="BJ2" s="25"/>
      <c r="BK2" s="25"/>
      <c r="BL2" s="24"/>
      <c r="BM2" s="25"/>
      <c r="BN2" s="25"/>
      <c r="BO2" s="25"/>
      <c r="BP2" s="24"/>
      <c r="BQ2" s="25"/>
      <c r="BR2" s="24"/>
      <c r="BS2" s="25"/>
      <c r="BT2" s="25"/>
      <c r="BU2" s="25"/>
      <c r="BV2" s="25"/>
      <c r="BW2" s="26"/>
      <c r="BX2" s="25"/>
      <c r="BY2" s="25"/>
    </row>
    <row r="3" spans="1:255" ht="15.75" x14ac:dyDescent="0.25">
      <c r="A3" s="19">
        <v>90</v>
      </c>
      <c r="B3" s="48" t="s">
        <v>92</v>
      </c>
      <c r="C3" s="48" t="s">
        <v>218</v>
      </c>
      <c r="D3" s="48" t="s">
        <v>181</v>
      </c>
      <c r="E3" s="10" t="s">
        <v>245</v>
      </c>
      <c r="F3" s="48" t="s">
        <v>82</v>
      </c>
      <c r="G3" s="18">
        <v>42425</v>
      </c>
      <c r="I3" s="18">
        <v>42677</v>
      </c>
      <c r="J3" s="29">
        <v>42788</v>
      </c>
      <c r="K3" s="10" t="s">
        <v>234</v>
      </c>
      <c r="L3" s="19">
        <f t="shared" si="0"/>
        <v>363</v>
      </c>
      <c r="M3" s="19">
        <v>964</v>
      </c>
      <c r="N3" s="19">
        <v>976</v>
      </c>
      <c r="O3" s="19">
        <v>996</v>
      </c>
      <c r="P3" s="19">
        <f t="shared" si="1"/>
        <v>986</v>
      </c>
      <c r="V3" s="19">
        <v>1420</v>
      </c>
      <c r="W3" s="19">
        <v>1425</v>
      </c>
      <c r="X3" s="20">
        <f t="shared" si="2"/>
        <v>1422.5</v>
      </c>
      <c r="Y3" s="21">
        <f t="shared" si="3"/>
        <v>3.9187327823691458</v>
      </c>
      <c r="Z3" s="20">
        <f t="shared" si="4"/>
        <v>436.5</v>
      </c>
      <c r="AA3" s="22">
        <f t="shared" si="5"/>
        <v>3.8973214285714284</v>
      </c>
      <c r="AB3" s="23">
        <v>54.5</v>
      </c>
      <c r="AC3" s="23">
        <f t="shared" si="6"/>
        <v>7.7727113300000008</v>
      </c>
      <c r="AD3" s="37">
        <v>14.1465</v>
      </c>
      <c r="AE3" s="22">
        <f t="shared" si="7"/>
        <v>0.99448154657293497</v>
      </c>
      <c r="AF3" s="37">
        <v>0.24255299999999999</v>
      </c>
      <c r="AG3" s="37">
        <v>3.67143</v>
      </c>
      <c r="AH3" s="37">
        <v>0.33965699999999999</v>
      </c>
      <c r="AI3" s="23">
        <v>34.5</v>
      </c>
      <c r="AJ3" s="19">
        <v>2</v>
      </c>
      <c r="AK3" s="19">
        <v>7</v>
      </c>
      <c r="AL3" s="23">
        <v>15</v>
      </c>
      <c r="AM3" s="23">
        <v>11</v>
      </c>
      <c r="AN3" s="23">
        <f t="shared" si="8"/>
        <v>165</v>
      </c>
      <c r="AO3" s="22">
        <f t="shared" si="9"/>
        <v>108.95503015296137</v>
      </c>
      <c r="AP3" s="21">
        <f t="shared" si="10"/>
        <v>85.363222881796986</v>
      </c>
      <c r="AQ3" s="22">
        <f t="shared" si="11"/>
        <v>131.3248251464191</v>
      </c>
      <c r="AR3" s="21">
        <f t="shared" si="12"/>
        <v>99.442849404117013</v>
      </c>
      <c r="AS3" s="22">
        <f t="shared" si="13"/>
        <v>111.6649404453651</v>
      </c>
      <c r="AT3" s="22">
        <f t="shared" si="14"/>
        <v>107.07918257689155</v>
      </c>
      <c r="AU3" s="30" t="s">
        <v>260</v>
      </c>
    </row>
    <row r="4" spans="1:255" ht="15.75" x14ac:dyDescent="0.25">
      <c r="A4" s="50">
        <v>41</v>
      </c>
      <c r="B4" s="48" t="s">
        <v>92</v>
      </c>
      <c r="C4" s="48" t="s">
        <v>218</v>
      </c>
      <c r="D4" s="52" t="s">
        <v>124</v>
      </c>
      <c r="E4" s="10" t="s">
        <v>129</v>
      </c>
      <c r="F4" s="48" t="s">
        <v>82</v>
      </c>
      <c r="G4" s="18">
        <v>42405</v>
      </c>
      <c r="I4" s="18">
        <v>42677</v>
      </c>
      <c r="J4" s="29">
        <v>42788</v>
      </c>
      <c r="K4" s="10" t="s">
        <v>229</v>
      </c>
      <c r="L4" s="19">
        <f t="shared" si="0"/>
        <v>383</v>
      </c>
      <c r="M4" s="19">
        <v>724</v>
      </c>
      <c r="N4" s="19">
        <v>796</v>
      </c>
      <c r="O4" s="19">
        <v>844</v>
      </c>
      <c r="P4" s="19">
        <f t="shared" si="1"/>
        <v>820</v>
      </c>
      <c r="Q4" s="20"/>
      <c r="S4" s="20"/>
      <c r="T4" s="20"/>
      <c r="U4" s="20"/>
      <c r="V4" s="19">
        <v>1260</v>
      </c>
      <c r="W4" s="20">
        <v>1295</v>
      </c>
      <c r="X4" s="20">
        <f t="shared" si="2"/>
        <v>1277.5</v>
      </c>
      <c r="Y4" s="21">
        <f t="shared" si="3"/>
        <v>3.3355091383812012</v>
      </c>
      <c r="Z4" s="20">
        <f t="shared" si="4"/>
        <v>457.5</v>
      </c>
      <c r="AA4" s="22">
        <f t="shared" si="5"/>
        <v>4.0848214285714288</v>
      </c>
      <c r="AB4" s="23">
        <v>51.5</v>
      </c>
      <c r="AC4" s="23">
        <f t="shared" si="6"/>
        <v>6.0198331300000012</v>
      </c>
      <c r="AD4" s="37">
        <v>14.3171</v>
      </c>
      <c r="AE4" s="22">
        <f t="shared" si="7"/>
        <v>1.1207123287671235</v>
      </c>
      <c r="AF4" s="37">
        <v>0.24765100000000001</v>
      </c>
      <c r="AG4" s="37">
        <v>3.4573499999999999</v>
      </c>
      <c r="AH4" s="37">
        <v>0.49753599999999998</v>
      </c>
      <c r="AI4" s="23">
        <v>36.5</v>
      </c>
      <c r="AJ4" s="20">
        <v>3</v>
      </c>
      <c r="AK4" s="20">
        <v>7</v>
      </c>
      <c r="AL4" s="23">
        <v>16.5</v>
      </c>
      <c r="AM4" s="23">
        <v>12</v>
      </c>
      <c r="AN4" s="23">
        <f t="shared" si="8"/>
        <v>198</v>
      </c>
      <c r="AO4" s="22">
        <f t="shared" si="9"/>
        <v>114.19685290946124</v>
      </c>
      <c r="AP4" s="21">
        <f t="shared" si="10"/>
        <v>96.198483155976248</v>
      </c>
      <c r="AQ4" s="22">
        <f t="shared" si="11"/>
        <v>111.77979686264079</v>
      </c>
      <c r="AR4" s="21">
        <f t="shared" si="12"/>
        <v>93.644366197183089</v>
      </c>
      <c r="AS4" s="22">
        <f t="shared" si="13"/>
        <v>118.13827032625581</v>
      </c>
      <c r="AT4" s="22">
        <f t="shared" si="14"/>
        <v>106.397412148624</v>
      </c>
      <c r="AU4" s="30" t="s">
        <v>261</v>
      </c>
      <c r="AX4" s="24"/>
      <c r="AY4" s="25"/>
      <c r="AZ4" s="25"/>
      <c r="BA4" s="25"/>
      <c r="BB4" s="25"/>
      <c r="BC4" s="24"/>
      <c r="BD4" s="25"/>
      <c r="BE4" s="25"/>
      <c r="BF4" s="24"/>
      <c r="BG4" s="25"/>
      <c r="BH4" s="25"/>
      <c r="BI4" s="25"/>
      <c r="BJ4" s="25"/>
      <c r="BK4" s="25"/>
      <c r="BL4" s="24"/>
      <c r="BM4" s="25"/>
      <c r="BN4" s="25"/>
      <c r="BO4" s="25"/>
      <c r="BP4" s="24"/>
      <c r="BQ4" s="25"/>
      <c r="BR4" s="24"/>
      <c r="BS4" s="25"/>
      <c r="BT4" s="25"/>
      <c r="BU4" s="25"/>
      <c r="BV4" s="25"/>
      <c r="BW4" s="26"/>
      <c r="BX4" s="25"/>
      <c r="BY4" s="25"/>
    </row>
    <row r="5" spans="1:255" x14ac:dyDescent="0.2">
      <c r="A5" s="50">
        <v>37</v>
      </c>
      <c r="B5" s="48" t="s">
        <v>92</v>
      </c>
      <c r="C5" s="48" t="s">
        <v>218</v>
      </c>
      <c r="D5" s="52" t="s">
        <v>124</v>
      </c>
      <c r="E5" s="10" t="s">
        <v>125</v>
      </c>
      <c r="F5" s="48" t="s">
        <v>82</v>
      </c>
      <c r="G5" s="18">
        <v>42429</v>
      </c>
      <c r="I5" s="18">
        <v>42677</v>
      </c>
      <c r="J5" s="29">
        <v>42788</v>
      </c>
      <c r="K5" s="10" t="s">
        <v>229</v>
      </c>
      <c r="L5" s="19">
        <f t="shared" si="0"/>
        <v>359</v>
      </c>
      <c r="M5" s="19">
        <v>692</v>
      </c>
      <c r="N5" s="19">
        <v>684</v>
      </c>
      <c r="O5" s="19">
        <v>684</v>
      </c>
      <c r="P5" s="19">
        <f t="shared" si="1"/>
        <v>684</v>
      </c>
      <c r="Q5" s="20"/>
      <c r="S5" s="20"/>
      <c r="T5" s="20"/>
      <c r="U5" s="20"/>
      <c r="V5" s="19">
        <v>1155</v>
      </c>
      <c r="W5" s="53">
        <v>1120</v>
      </c>
      <c r="X5" s="20">
        <f t="shared" si="2"/>
        <v>1137.5</v>
      </c>
      <c r="Y5" s="21">
        <f t="shared" si="3"/>
        <v>3.168523676880223</v>
      </c>
      <c r="Z5" s="20">
        <f t="shared" si="4"/>
        <v>453.5</v>
      </c>
      <c r="AA5" s="22">
        <f t="shared" si="5"/>
        <v>4.0491071428571432</v>
      </c>
      <c r="AB5" s="23">
        <v>50.5</v>
      </c>
      <c r="AC5" s="23">
        <f t="shared" si="6"/>
        <v>5.825638370000001</v>
      </c>
      <c r="AD5" s="37">
        <v>12.952400000000001</v>
      </c>
      <c r="AE5" s="22">
        <f t="shared" si="7"/>
        <v>1.1386725274725276</v>
      </c>
      <c r="AF5" s="37">
        <v>0.219997</v>
      </c>
      <c r="AG5" s="37">
        <v>3.82246</v>
      </c>
      <c r="AH5" s="37">
        <v>0.33701199999999998</v>
      </c>
      <c r="AI5" s="23">
        <v>28.5</v>
      </c>
      <c r="AJ5" s="20">
        <v>3</v>
      </c>
      <c r="AK5" s="20">
        <v>7</v>
      </c>
      <c r="AL5" s="23">
        <v>15</v>
      </c>
      <c r="AM5" s="23">
        <v>12</v>
      </c>
      <c r="AN5" s="23">
        <f t="shared" si="8"/>
        <v>180</v>
      </c>
      <c r="AO5" s="22">
        <f t="shared" si="9"/>
        <v>113.19841047965176</v>
      </c>
      <c r="AP5" s="21">
        <f t="shared" si="10"/>
        <v>97.740131113521684</v>
      </c>
      <c r="AQ5" s="22">
        <f t="shared" si="11"/>
        <v>106.18376933244716</v>
      </c>
      <c r="AR5" s="21">
        <f t="shared" si="12"/>
        <v>103.53358613217767</v>
      </c>
      <c r="AS5" s="22">
        <f t="shared" si="13"/>
        <v>92.244950802692898</v>
      </c>
      <c r="AT5" s="22">
        <f t="shared" si="14"/>
        <v>104.67551553979413</v>
      </c>
      <c r="AX5" s="24"/>
      <c r="AY5" s="25"/>
      <c r="AZ5" s="25"/>
      <c r="BA5" s="25"/>
      <c r="BB5" s="25"/>
      <c r="BC5" s="24"/>
      <c r="BD5" s="25"/>
      <c r="BE5" s="25"/>
      <c r="BF5" s="24"/>
      <c r="BG5" s="25"/>
      <c r="BH5" s="25"/>
      <c r="BI5" s="25"/>
      <c r="BJ5" s="25"/>
      <c r="BK5" s="25"/>
      <c r="BL5" s="24"/>
      <c r="BM5" s="25"/>
      <c r="BN5" s="25"/>
      <c r="BO5" s="25"/>
      <c r="BP5" s="24"/>
      <c r="BQ5" s="25"/>
      <c r="BR5" s="24"/>
      <c r="BS5" s="25"/>
      <c r="BT5" s="25"/>
      <c r="BU5" s="25"/>
      <c r="BV5" s="25"/>
      <c r="BW5" s="26"/>
      <c r="BX5" s="25"/>
      <c r="BY5" s="25"/>
    </row>
    <row r="6" spans="1:255" x14ac:dyDescent="0.2">
      <c r="A6" s="50">
        <v>46</v>
      </c>
      <c r="B6" s="48" t="s">
        <v>92</v>
      </c>
      <c r="C6" s="48" t="s">
        <v>218</v>
      </c>
      <c r="D6" s="52" t="s">
        <v>124</v>
      </c>
      <c r="E6" s="33" t="s">
        <v>130</v>
      </c>
      <c r="F6" s="48" t="s">
        <v>82</v>
      </c>
      <c r="G6" s="18">
        <v>42407</v>
      </c>
      <c r="I6" s="18">
        <v>42677</v>
      </c>
      <c r="J6" s="29">
        <v>42788</v>
      </c>
      <c r="K6" s="10" t="s">
        <v>229</v>
      </c>
      <c r="L6" s="19">
        <f t="shared" si="0"/>
        <v>381</v>
      </c>
      <c r="M6" s="19">
        <v>692</v>
      </c>
      <c r="N6" s="19">
        <v>722</v>
      </c>
      <c r="O6" s="19">
        <v>682</v>
      </c>
      <c r="P6" s="19">
        <f t="shared" si="1"/>
        <v>702</v>
      </c>
      <c r="Q6" s="20"/>
      <c r="S6" s="20"/>
      <c r="T6" s="20"/>
      <c r="U6" s="20"/>
      <c r="V6" s="19">
        <v>1145</v>
      </c>
      <c r="W6" s="20">
        <v>1140</v>
      </c>
      <c r="X6" s="20">
        <f t="shared" si="2"/>
        <v>1142.5</v>
      </c>
      <c r="Y6" s="21">
        <f t="shared" si="3"/>
        <v>2.9986876640419946</v>
      </c>
      <c r="Z6" s="20">
        <f t="shared" si="4"/>
        <v>440.5</v>
      </c>
      <c r="AA6" s="22">
        <f t="shared" si="5"/>
        <v>3.9330357142857144</v>
      </c>
      <c r="AB6" s="23">
        <v>50</v>
      </c>
      <c r="AC6" s="23">
        <f t="shared" si="6"/>
        <v>5.2936546700000005</v>
      </c>
      <c r="AD6" s="37">
        <v>13.3985</v>
      </c>
      <c r="AE6" s="22">
        <f t="shared" si="7"/>
        <v>1.1727352297592999</v>
      </c>
      <c r="AF6" s="37">
        <v>0.26367000000000002</v>
      </c>
      <c r="AG6" s="37">
        <v>3.5761699999999998</v>
      </c>
      <c r="AH6" s="37">
        <v>0.39078000000000002</v>
      </c>
      <c r="AI6" s="23">
        <v>32.5</v>
      </c>
      <c r="AJ6" s="20">
        <v>1</v>
      </c>
      <c r="AK6" s="20">
        <v>6</v>
      </c>
      <c r="AL6" s="23">
        <v>15</v>
      </c>
      <c r="AM6" s="23">
        <v>11</v>
      </c>
      <c r="AN6" s="23">
        <f t="shared" si="8"/>
        <v>165</v>
      </c>
      <c r="AO6" s="22">
        <f t="shared" si="9"/>
        <v>109.95347258277089</v>
      </c>
      <c r="AP6" s="21">
        <f t="shared" si="10"/>
        <v>100.6639682196824</v>
      </c>
      <c r="AQ6" s="22">
        <f t="shared" si="11"/>
        <v>100.49221394242609</v>
      </c>
      <c r="AR6" s="21">
        <f t="shared" si="12"/>
        <v>96.862676056338017</v>
      </c>
      <c r="AS6" s="22">
        <f t="shared" si="13"/>
        <v>105.19161056447437</v>
      </c>
      <c r="AT6" s="22">
        <f t="shared" si="14"/>
        <v>103.10897447496799</v>
      </c>
      <c r="AX6" s="24"/>
      <c r="AY6" s="25"/>
      <c r="AZ6" s="25"/>
      <c r="BA6" s="25"/>
      <c r="BB6" s="25"/>
      <c r="BC6" s="24"/>
      <c r="BD6" s="25"/>
      <c r="BE6" s="25"/>
      <c r="BF6" s="24"/>
      <c r="BG6" s="25"/>
      <c r="BH6" s="25"/>
      <c r="BI6" s="25"/>
      <c r="BJ6" s="25"/>
      <c r="BK6" s="25"/>
      <c r="BL6" s="24"/>
      <c r="BM6" s="25"/>
      <c r="BN6" s="25"/>
      <c r="BO6" s="25"/>
      <c r="BP6" s="24"/>
      <c r="BQ6" s="25"/>
      <c r="BR6" s="24"/>
      <c r="BS6" s="25"/>
      <c r="BT6" s="25"/>
      <c r="BU6" s="25"/>
      <c r="BV6" s="25"/>
      <c r="BW6" s="26"/>
      <c r="BX6" s="25"/>
      <c r="BY6" s="25"/>
    </row>
    <row r="7" spans="1:255" x14ac:dyDescent="0.2">
      <c r="A7" s="50">
        <v>39</v>
      </c>
      <c r="B7" s="48" t="s">
        <v>92</v>
      </c>
      <c r="C7" s="48" t="s">
        <v>218</v>
      </c>
      <c r="D7" s="52" t="s">
        <v>124</v>
      </c>
      <c r="E7" s="10" t="s">
        <v>127</v>
      </c>
      <c r="F7" s="48" t="s">
        <v>82</v>
      </c>
      <c r="G7" s="18">
        <v>42416</v>
      </c>
      <c r="I7" s="18">
        <v>42677</v>
      </c>
      <c r="J7" s="29">
        <v>42788</v>
      </c>
      <c r="K7" s="10" t="s">
        <v>229</v>
      </c>
      <c r="L7" s="19">
        <f t="shared" si="0"/>
        <v>372</v>
      </c>
      <c r="M7" s="19">
        <v>748</v>
      </c>
      <c r="N7" s="19">
        <v>738</v>
      </c>
      <c r="O7" s="19">
        <v>804</v>
      </c>
      <c r="P7" s="19">
        <f t="shared" si="1"/>
        <v>771</v>
      </c>
      <c r="Q7" s="20"/>
      <c r="S7" s="20"/>
      <c r="T7" s="20"/>
      <c r="U7" s="20"/>
      <c r="V7" s="19">
        <v>1200</v>
      </c>
      <c r="W7" s="53">
        <v>1205</v>
      </c>
      <c r="X7" s="20">
        <f t="shared" si="2"/>
        <v>1202.5</v>
      </c>
      <c r="Y7" s="21">
        <f t="shared" si="3"/>
        <v>3.23252688172043</v>
      </c>
      <c r="Z7" s="20">
        <f t="shared" si="4"/>
        <v>431.5</v>
      </c>
      <c r="AA7" s="22">
        <f t="shared" si="5"/>
        <v>3.8526785714285716</v>
      </c>
      <c r="AB7" s="23">
        <v>51.5</v>
      </c>
      <c r="AC7" s="23">
        <f t="shared" si="6"/>
        <v>6.157113680000001</v>
      </c>
      <c r="AD7" s="37">
        <v>14.4163</v>
      </c>
      <c r="AE7" s="22">
        <f t="shared" si="7"/>
        <v>1.1988607068607069</v>
      </c>
      <c r="AF7" s="37">
        <v>0.35211799999999999</v>
      </c>
      <c r="AG7" s="37">
        <v>3.5333999999999999</v>
      </c>
      <c r="AH7" s="37">
        <v>0.38998699999999997</v>
      </c>
      <c r="AI7" s="23">
        <v>29</v>
      </c>
      <c r="AJ7" s="20">
        <v>3</v>
      </c>
      <c r="AK7" s="20">
        <v>7</v>
      </c>
      <c r="AL7" s="23">
        <v>15.5</v>
      </c>
      <c r="AM7" s="23">
        <v>11.5</v>
      </c>
      <c r="AN7" s="23">
        <f t="shared" si="8"/>
        <v>178.25</v>
      </c>
      <c r="AO7" s="22">
        <f t="shared" si="9"/>
        <v>107.70697711569952</v>
      </c>
      <c r="AP7" s="21">
        <f t="shared" si="10"/>
        <v>102.90649844297913</v>
      </c>
      <c r="AQ7" s="22">
        <f t="shared" si="11"/>
        <v>108.32864885122085</v>
      </c>
      <c r="AR7" s="21">
        <f t="shared" si="12"/>
        <v>95.704225352112672</v>
      </c>
      <c r="AS7" s="22">
        <f t="shared" si="13"/>
        <v>93.863283272915581</v>
      </c>
      <c r="AT7" s="22">
        <f t="shared" si="14"/>
        <v>103.08629599126394</v>
      </c>
      <c r="AX7" s="24"/>
      <c r="AY7" s="25"/>
      <c r="AZ7" s="25"/>
      <c r="BA7" s="25"/>
      <c r="BB7" s="25"/>
      <c r="BC7" s="24"/>
      <c r="BD7" s="25"/>
      <c r="BE7" s="25"/>
      <c r="BG7" s="25"/>
      <c r="BH7" s="25"/>
      <c r="BI7" s="25"/>
      <c r="BJ7" s="25"/>
      <c r="BK7" s="25"/>
      <c r="BL7" s="24"/>
      <c r="BM7" s="25"/>
      <c r="BN7" s="25"/>
      <c r="BO7" s="25"/>
      <c r="BP7" s="24"/>
      <c r="BQ7" s="25"/>
      <c r="BR7" s="24"/>
      <c r="BS7" s="25"/>
      <c r="BT7" s="25"/>
      <c r="BU7" s="25"/>
      <c r="BV7" s="25"/>
      <c r="BW7" s="26"/>
      <c r="BX7" s="25"/>
      <c r="BY7" s="25"/>
    </row>
    <row r="8" spans="1:255" x14ac:dyDescent="0.2">
      <c r="A8" s="50">
        <v>3</v>
      </c>
      <c r="B8" s="48" t="s">
        <v>92</v>
      </c>
      <c r="C8" s="48" t="s">
        <v>218</v>
      </c>
      <c r="D8" s="52" t="s">
        <v>249</v>
      </c>
      <c r="E8" s="32">
        <v>1621</v>
      </c>
      <c r="F8" s="48" t="s">
        <v>82</v>
      </c>
      <c r="G8" s="18">
        <v>42428</v>
      </c>
      <c r="I8" s="18">
        <v>42677</v>
      </c>
      <c r="J8" s="29">
        <v>42788</v>
      </c>
      <c r="K8" s="10" t="s">
        <v>223</v>
      </c>
      <c r="L8" s="19">
        <f t="shared" si="0"/>
        <v>360</v>
      </c>
      <c r="M8" s="19">
        <v>612</v>
      </c>
      <c r="N8" s="19">
        <v>642</v>
      </c>
      <c r="O8" s="19">
        <v>624</v>
      </c>
      <c r="P8" s="19">
        <f t="shared" si="1"/>
        <v>633</v>
      </c>
      <c r="Q8" s="20"/>
      <c r="S8" s="20"/>
      <c r="T8" s="20"/>
      <c r="U8" s="20"/>
      <c r="V8" s="19">
        <v>1055</v>
      </c>
      <c r="W8" s="53">
        <v>1020</v>
      </c>
      <c r="X8" s="20">
        <f t="shared" si="2"/>
        <v>1037.5</v>
      </c>
      <c r="Y8" s="21">
        <f t="shared" si="3"/>
        <v>2.8819444444444446</v>
      </c>
      <c r="Z8" s="20">
        <f t="shared" si="4"/>
        <v>404.5</v>
      </c>
      <c r="AA8" s="22">
        <f t="shared" si="5"/>
        <v>3.6116071428571428</v>
      </c>
      <c r="AB8" s="23">
        <v>47</v>
      </c>
      <c r="AC8" s="23">
        <f t="shared" si="6"/>
        <v>4.0630400000000009</v>
      </c>
      <c r="AD8" s="37">
        <v>12.5564</v>
      </c>
      <c r="AE8" s="22">
        <f t="shared" si="7"/>
        <v>1.2102554216867469</v>
      </c>
      <c r="AF8" s="37">
        <v>0.25344100000000003</v>
      </c>
      <c r="AG8" s="37">
        <v>4.00406</v>
      </c>
      <c r="AH8" s="37">
        <v>0.26600499999999999</v>
      </c>
      <c r="AI8" s="23">
        <v>30</v>
      </c>
      <c r="AJ8" s="20">
        <v>3</v>
      </c>
      <c r="AK8" s="20">
        <v>7</v>
      </c>
      <c r="AL8" s="23">
        <v>15.5</v>
      </c>
      <c r="AM8" s="23">
        <v>11</v>
      </c>
      <c r="AN8" s="23">
        <f t="shared" si="8"/>
        <v>170.5</v>
      </c>
      <c r="AO8" s="22">
        <f t="shared" si="9"/>
        <v>100.96749071448541</v>
      </c>
      <c r="AP8" s="21">
        <f t="shared" si="10"/>
        <v>103.88458555251046</v>
      </c>
      <c r="AQ8" s="22">
        <f t="shared" si="11"/>
        <v>96.579907655644931</v>
      </c>
      <c r="AR8" s="21">
        <f t="shared" si="12"/>
        <v>108.45232936078007</v>
      </c>
      <c r="AS8" s="22">
        <f t="shared" si="13"/>
        <v>97.09994821336096</v>
      </c>
      <c r="AT8" s="22">
        <f t="shared" si="14"/>
        <v>101.7836065494688</v>
      </c>
      <c r="AX8" s="24"/>
      <c r="AY8" s="25"/>
      <c r="AZ8" s="25"/>
      <c r="BA8" s="25"/>
      <c r="BB8" s="25"/>
      <c r="BC8" s="24"/>
      <c r="BD8" s="25"/>
      <c r="BE8" s="25"/>
      <c r="BF8" s="24"/>
      <c r="BG8" s="25"/>
      <c r="BH8" s="25"/>
      <c r="BI8" s="25"/>
      <c r="BJ8" s="25"/>
      <c r="BK8" s="25"/>
      <c r="BL8" s="24"/>
      <c r="BM8" s="25"/>
      <c r="BN8" s="25"/>
      <c r="BO8" s="25"/>
      <c r="BP8" s="24"/>
      <c r="BQ8" s="25"/>
      <c r="BR8" s="24"/>
      <c r="BS8" s="25"/>
      <c r="BT8" s="25"/>
      <c r="BU8" s="25"/>
      <c r="BV8" s="25"/>
      <c r="BW8" s="26"/>
      <c r="BX8" s="25"/>
      <c r="BY8" s="2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ht="15.75" x14ac:dyDescent="0.25">
      <c r="A9" s="50">
        <v>47</v>
      </c>
      <c r="B9" s="48" t="s">
        <v>92</v>
      </c>
      <c r="C9" s="48" t="s">
        <v>218</v>
      </c>
      <c r="D9" s="52" t="s">
        <v>79</v>
      </c>
      <c r="E9" s="10" t="s">
        <v>135</v>
      </c>
      <c r="F9" s="48" t="s">
        <v>82</v>
      </c>
      <c r="G9" s="18">
        <v>42462</v>
      </c>
      <c r="I9" s="18">
        <v>42677</v>
      </c>
      <c r="J9" s="29">
        <v>42788</v>
      </c>
      <c r="K9" s="10" t="s">
        <v>230</v>
      </c>
      <c r="L9" s="19">
        <f t="shared" si="0"/>
        <v>326</v>
      </c>
      <c r="M9" s="19">
        <v>602</v>
      </c>
      <c r="N9" s="19">
        <v>576</v>
      </c>
      <c r="O9" s="19">
        <v>570</v>
      </c>
      <c r="P9" s="19">
        <f t="shared" si="1"/>
        <v>573</v>
      </c>
      <c r="Q9" s="20"/>
      <c r="S9" s="20"/>
      <c r="T9" s="20"/>
      <c r="U9" s="20"/>
      <c r="V9" s="19">
        <v>986</v>
      </c>
      <c r="W9" s="19">
        <v>958</v>
      </c>
      <c r="X9" s="20">
        <f t="shared" si="2"/>
        <v>972</v>
      </c>
      <c r="Y9" s="21">
        <f t="shared" si="3"/>
        <v>2.98159509202454</v>
      </c>
      <c r="Z9" s="20">
        <f t="shared" si="4"/>
        <v>399</v>
      </c>
      <c r="AA9" s="22">
        <f t="shared" si="5"/>
        <v>3.5625</v>
      </c>
      <c r="AB9" s="23">
        <v>51.5</v>
      </c>
      <c r="AC9" s="23">
        <f t="shared" si="6"/>
        <v>6.7822463200000005</v>
      </c>
      <c r="AD9" s="37">
        <v>11.2311</v>
      </c>
      <c r="AE9" s="22">
        <f t="shared" si="7"/>
        <v>1.1554629629629629</v>
      </c>
      <c r="AF9" s="37">
        <v>0.193884</v>
      </c>
      <c r="AG9" s="37">
        <v>4.1962900000000003</v>
      </c>
      <c r="AH9" s="37">
        <v>0.30080499999999999</v>
      </c>
      <c r="AI9" s="23">
        <v>28</v>
      </c>
      <c r="AJ9" s="20">
        <v>3</v>
      </c>
      <c r="AK9" s="20">
        <v>6</v>
      </c>
      <c r="AL9" s="23">
        <v>14.5</v>
      </c>
      <c r="AM9" s="23">
        <v>11</v>
      </c>
      <c r="AN9" s="23">
        <f t="shared" si="8"/>
        <v>159.5</v>
      </c>
      <c r="AO9" s="22">
        <f t="shared" si="9"/>
        <v>99.594632373497348</v>
      </c>
      <c r="AP9" s="21">
        <f t="shared" si="10"/>
        <v>99.181370211413125</v>
      </c>
      <c r="AQ9" s="22">
        <f t="shared" si="11"/>
        <v>99.919406569187004</v>
      </c>
      <c r="AR9" s="21">
        <f t="shared" si="12"/>
        <v>113.65899241603468</v>
      </c>
      <c r="AS9" s="22">
        <f t="shared" si="13"/>
        <v>90.626618332470215</v>
      </c>
      <c r="AT9" s="22">
        <f t="shared" si="14"/>
        <v>101.49300538462317</v>
      </c>
      <c r="AU9" s="30"/>
      <c r="AX9" s="24"/>
      <c r="AY9" s="25"/>
      <c r="AZ9" s="25"/>
      <c r="BA9" s="25"/>
      <c r="BB9" s="25"/>
      <c r="BC9" s="24"/>
      <c r="BD9" s="25"/>
      <c r="BE9" s="25"/>
      <c r="BG9" s="25"/>
      <c r="BH9" s="25"/>
      <c r="BI9" s="25"/>
      <c r="BJ9" s="25"/>
      <c r="BK9" s="25"/>
      <c r="BL9" s="24"/>
      <c r="BM9" s="25"/>
      <c r="BN9" s="25"/>
      <c r="BO9" s="25"/>
      <c r="BP9" s="24"/>
      <c r="BQ9" s="25"/>
      <c r="BR9" s="24"/>
      <c r="BS9" s="25"/>
      <c r="BT9" s="25"/>
      <c r="BU9" s="25"/>
      <c r="BV9" s="25"/>
      <c r="BW9" s="26"/>
      <c r="BX9" s="25"/>
      <c r="BY9" s="25"/>
    </row>
    <row r="10" spans="1:255" x14ac:dyDescent="0.2">
      <c r="A10" s="50">
        <v>43</v>
      </c>
      <c r="B10" s="48" t="s">
        <v>92</v>
      </c>
      <c r="C10" s="48" t="s">
        <v>218</v>
      </c>
      <c r="D10" s="52" t="s">
        <v>124</v>
      </c>
      <c r="E10" s="10" t="s">
        <v>131</v>
      </c>
      <c r="F10" s="48" t="s">
        <v>82</v>
      </c>
      <c r="G10" s="18">
        <v>42395</v>
      </c>
      <c r="I10" s="18">
        <v>42677</v>
      </c>
      <c r="J10" s="29">
        <v>42788</v>
      </c>
      <c r="K10" s="10" t="s">
        <v>229</v>
      </c>
      <c r="L10" s="19">
        <f t="shared" si="0"/>
        <v>393</v>
      </c>
      <c r="M10" s="19">
        <v>700</v>
      </c>
      <c r="N10" s="19">
        <v>744</v>
      </c>
      <c r="O10" s="19">
        <v>744</v>
      </c>
      <c r="P10" s="19">
        <f t="shared" si="1"/>
        <v>744</v>
      </c>
      <c r="Q10" s="20"/>
      <c r="S10" s="20"/>
      <c r="T10" s="20"/>
      <c r="U10" s="20"/>
      <c r="V10" s="19">
        <v>1170</v>
      </c>
      <c r="W10" s="20">
        <v>1145</v>
      </c>
      <c r="X10" s="20">
        <f t="shared" si="2"/>
        <v>1157.5</v>
      </c>
      <c r="Y10" s="21">
        <f t="shared" si="3"/>
        <v>2.94529262086514</v>
      </c>
      <c r="Z10" s="20">
        <f t="shared" si="4"/>
        <v>413.5</v>
      </c>
      <c r="AA10" s="22">
        <f t="shared" si="5"/>
        <v>3.6919642857142856</v>
      </c>
      <c r="AB10" s="23">
        <v>51</v>
      </c>
      <c r="AC10" s="23">
        <f t="shared" si="6"/>
        <v>5.6486582300000006</v>
      </c>
      <c r="AD10" s="37">
        <v>12.3896</v>
      </c>
      <c r="AE10" s="22">
        <f t="shared" si="7"/>
        <v>1.0703758099352052</v>
      </c>
      <c r="AF10" s="37">
        <v>0.23045299999999999</v>
      </c>
      <c r="AG10" s="37">
        <v>4.0207699999999997</v>
      </c>
      <c r="AH10" s="37">
        <v>0.31458799999999998</v>
      </c>
      <c r="AI10" s="23">
        <v>31.5</v>
      </c>
      <c r="AJ10" s="20">
        <v>2</v>
      </c>
      <c r="AK10" s="20">
        <v>6</v>
      </c>
      <c r="AL10" s="23">
        <v>15.5</v>
      </c>
      <c r="AM10" s="23">
        <v>11</v>
      </c>
      <c r="AN10" s="23">
        <f t="shared" si="8"/>
        <v>170.5</v>
      </c>
      <c r="AO10" s="22">
        <f t="shared" si="9"/>
        <v>103.21398618155678</v>
      </c>
      <c r="AP10" s="21">
        <f t="shared" si="10"/>
        <v>91.877751925768678</v>
      </c>
      <c r="AQ10" s="22">
        <f t="shared" si="11"/>
        <v>98.70283581987735</v>
      </c>
      <c r="AR10" s="21">
        <f t="shared" si="12"/>
        <v>108.90492957746478</v>
      </c>
      <c r="AS10" s="22">
        <f t="shared" si="13"/>
        <v>101.95494562402901</v>
      </c>
      <c r="AT10" s="22">
        <f t="shared" si="14"/>
        <v>101.0567938814921</v>
      </c>
      <c r="AX10" s="24"/>
      <c r="AY10" s="25"/>
      <c r="AZ10" s="25"/>
      <c r="BA10" s="25"/>
      <c r="BB10" s="25"/>
      <c r="BC10" s="24"/>
      <c r="BD10" s="25"/>
      <c r="BE10" s="25"/>
      <c r="BF10" s="24"/>
      <c r="BG10" s="25"/>
      <c r="BH10" s="25"/>
      <c r="BI10" s="25"/>
      <c r="BJ10" s="25"/>
      <c r="BK10" s="25"/>
      <c r="BL10" s="24"/>
      <c r="BM10" s="25"/>
      <c r="BN10" s="25"/>
      <c r="BO10" s="25"/>
      <c r="BP10" s="24"/>
      <c r="BQ10" s="25"/>
      <c r="BR10" s="24"/>
      <c r="BS10" s="25"/>
      <c r="BT10" s="25"/>
      <c r="BU10" s="25"/>
      <c r="BV10" s="25"/>
      <c r="BW10" s="26"/>
      <c r="BX10" s="25"/>
      <c r="BY10" s="25"/>
    </row>
    <row r="11" spans="1:255" s="16" customFormat="1" x14ac:dyDescent="0.2">
      <c r="A11" s="50">
        <v>11</v>
      </c>
      <c r="B11" s="48" t="s">
        <v>92</v>
      </c>
      <c r="C11" s="48" t="s">
        <v>218</v>
      </c>
      <c r="D11" s="52" t="s">
        <v>249</v>
      </c>
      <c r="E11" s="10" t="s">
        <v>87</v>
      </c>
      <c r="F11" s="48" t="s">
        <v>82</v>
      </c>
      <c r="G11" s="18">
        <v>42389</v>
      </c>
      <c r="H11" s="18"/>
      <c r="I11" s="18">
        <v>42677</v>
      </c>
      <c r="J11" s="29">
        <v>42788</v>
      </c>
      <c r="K11" s="10" t="s">
        <v>223</v>
      </c>
      <c r="L11" s="19">
        <f t="shared" si="0"/>
        <v>399</v>
      </c>
      <c r="M11" s="19">
        <v>688</v>
      </c>
      <c r="N11" s="19">
        <v>678</v>
      </c>
      <c r="O11" s="19">
        <v>704</v>
      </c>
      <c r="P11" s="19">
        <f t="shared" si="1"/>
        <v>691</v>
      </c>
      <c r="Q11" s="20"/>
      <c r="R11" s="19"/>
      <c r="S11" s="20"/>
      <c r="T11" s="20"/>
      <c r="U11" s="20"/>
      <c r="V11" s="19">
        <v>1110</v>
      </c>
      <c r="W11" s="53">
        <v>1085</v>
      </c>
      <c r="X11" s="20">
        <f t="shared" si="2"/>
        <v>1097.5</v>
      </c>
      <c r="Y11" s="21">
        <f t="shared" si="3"/>
        <v>2.7506265664160403</v>
      </c>
      <c r="Z11" s="20">
        <f t="shared" si="4"/>
        <v>406.5</v>
      </c>
      <c r="AA11" s="22">
        <f t="shared" si="5"/>
        <v>3.6294642857142856</v>
      </c>
      <c r="AB11" s="23">
        <v>50.5</v>
      </c>
      <c r="AC11" s="23">
        <f t="shared" si="6"/>
        <v>5.327436770000002</v>
      </c>
      <c r="AD11" s="37">
        <v>11.7773</v>
      </c>
      <c r="AE11" s="22">
        <f t="shared" si="7"/>
        <v>1.0731025056947607</v>
      </c>
      <c r="AF11" s="37">
        <v>0.36665700000000001</v>
      </c>
      <c r="AG11" s="37">
        <v>3.7394500000000002</v>
      </c>
      <c r="AH11" s="37">
        <v>0.409557</v>
      </c>
      <c r="AI11" s="23">
        <v>32</v>
      </c>
      <c r="AJ11" s="20">
        <v>3</v>
      </c>
      <c r="AK11" s="20">
        <v>6</v>
      </c>
      <c r="AL11" s="23">
        <v>15</v>
      </c>
      <c r="AM11" s="23">
        <v>11</v>
      </c>
      <c r="AN11" s="23">
        <f t="shared" si="8"/>
        <v>165</v>
      </c>
      <c r="AO11" s="22">
        <f t="shared" si="9"/>
        <v>101.46671192939014</v>
      </c>
      <c r="AP11" s="21">
        <f t="shared" si="10"/>
        <v>92.111803063927951</v>
      </c>
      <c r="AQ11" s="22">
        <f t="shared" si="11"/>
        <v>92.179174477749342</v>
      </c>
      <c r="AR11" s="21">
        <f t="shared" si="12"/>
        <v>101.28521126760563</v>
      </c>
      <c r="AS11" s="22">
        <f t="shared" si="13"/>
        <v>103.57327809425168</v>
      </c>
      <c r="AT11" s="22">
        <f t="shared" si="14"/>
        <v>97.912579150098807</v>
      </c>
      <c r="AU11" s="9"/>
      <c r="AV11" s="9"/>
      <c r="AW11" s="9"/>
      <c r="AX11" s="24"/>
      <c r="AY11" s="25"/>
      <c r="AZ11" s="25"/>
      <c r="BA11" s="25"/>
      <c r="BB11" s="25"/>
      <c r="BC11" s="24"/>
      <c r="BD11" s="25"/>
      <c r="BE11" s="25"/>
      <c r="BF11" s="13"/>
      <c r="BG11" s="25"/>
      <c r="BH11" s="25"/>
      <c r="BI11" s="25"/>
      <c r="BJ11" s="25"/>
      <c r="BK11" s="25"/>
      <c r="BL11" s="24"/>
      <c r="BM11" s="25"/>
      <c r="BN11" s="25"/>
      <c r="BO11" s="25"/>
      <c r="BP11" s="24"/>
      <c r="BQ11" s="25"/>
      <c r="BR11" s="24"/>
      <c r="BS11" s="25"/>
      <c r="BT11" s="25"/>
      <c r="BU11" s="25"/>
      <c r="BV11" s="25"/>
      <c r="BW11" s="26"/>
      <c r="BX11" s="25"/>
      <c r="BY11" s="25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x14ac:dyDescent="0.2">
      <c r="A12" s="50">
        <v>49</v>
      </c>
      <c r="B12" s="48" t="s">
        <v>92</v>
      </c>
      <c r="C12" s="48" t="s">
        <v>218</v>
      </c>
      <c r="D12" s="52" t="s">
        <v>79</v>
      </c>
      <c r="E12" s="10" t="s">
        <v>136</v>
      </c>
      <c r="F12" s="48" t="s">
        <v>82</v>
      </c>
      <c r="G12" s="18">
        <v>42451</v>
      </c>
      <c r="I12" s="18">
        <v>42677</v>
      </c>
      <c r="J12" s="29">
        <v>42788</v>
      </c>
      <c r="K12" s="10" t="s">
        <v>230</v>
      </c>
      <c r="L12" s="19">
        <f t="shared" si="0"/>
        <v>337</v>
      </c>
      <c r="M12" s="19">
        <v>536</v>
      </c>
      <c r="N12" s="19">
        <v>544</v>
      </c>
      <c r="O12" s="19">
        <v>546</v>
      </c>
      <c r="P12" s="19">
        <f t="shared" si="1"/>
        <v>545</v>
      </c>
      <c r="Q12" s="20"/>
      <c r="S12" s="20"/>
      <c r="T12" s="20"/>
      <c r="U12" s="20"/>
      <c r="V12" s="19">
        <v>960</v>
      </c>
      <c r="W12" s="20">
        <v>944</v>
      </c>
      <c r="X12" s="20">
        <f t="shared" si="2"/>
        <v>952</v>
      </c>
      <c r="Y12" s="21">
        <f t="shared" si="3"/>
        <v>2.8249258160237387</v>
      </c>
      <c r="Z12" s="20">
        <f t="shared" si="4"/>
        <v>407</v>
      </c>
      <c r="AA12" s="22">
        <f t="shared" si="5"/>
        <v>3.6339285714285716</v>
      </c>
      <c r="AB12" s="23">
        <v>48.5</v>
      </c>
      <c r="AC12" s="23">
        <f t="shared" si="6"/>
        <v>5.1280947300000008</v>
      </c>
      <c r="AD12" s="37">
        <v>10.917299999999999</v>
      </c>
      <c r="AE12" s="22">
        <f t="shared" si="7"/>
        <v>1.1467752100840336</v>
      </c>
      <c r="AF12" s="37">
        <v>0.202316</v>
      </c>
      <c r="AG12" s="37">
        <v>3.1357300000000001</v>
      </c>
      <c r="AH12" s="37">
        <v>0.32196599999999997</v>
      </c>
      <c r="AI12" s="27">
        <v>36</v>
      </c>
      <c r="AJ12" s="20">
        <v>2</v>
      </c>
      <c r="AK12" s="20">
        <v>6</v>
      </c>
      <c r="AL12" s="27">
        <v>14</v>
      </c>
      <c r="AM12" s="27">
        <v>10</v>
      </c>
      <c r="AN12" s="23">
        <f t="shared" si="8"/>
        <v>140</v>
      </c>
      <c r="AO12" s="22">
        <f t="shared" si="9"/>
        <v>101.59151723311635</v>
      </c>
      <c r="AP12" s="21">
        <f t="shared" si="10"/>
        <v>98.435640350560817</v>
      </c>
      <c r="AQ12" s="22">
        <f t="shared" si="11"/>
        <v>94.669095711251288</v>
      </c>
      <c r="AR12" s="21">
        <f t="shared" si="12"/>
        <v>84.933098591549296</v>
      </c>
      <c r="AS12" s="22">
        <f t="shared" si="13"/>
        <v>116.51993785603314</v>
      </c>
      <c r="AT12" s="22">
        <f t="shared" si="14"/>
        <v>97.737015886210486</v>
      </c>
      <c r="AX12" s="24"/>
      <c r="AY12" s="25"/>
      <c r="AZ12" s="25"/>
      <c r="BA12" s="25"/>
      <c r="BB12" s="25"/>
      <c r="BC12" s="24"/>
      <c r="BD12" s="25"/>
      <c r="BE12" s="25"/>
      <c r="BF12" s="24"/>
      <c r="BG12" s="25"/>
      <c r="BH12" s="25"/>
      <c r="BI12" s="25"/>
      <c r="BJ12" s="25"/>
      <c r="BK12" s="25"/>
      <c r="BL12" s="24"/>
      <c r="BM12" s="25"/>
      <c r="BN12" s="25"/>
      <c r="BO12" s="25"/>
      <c r="BP12" s="24"/>
      <c r="BQ12" s="25"/>
      <c r="BR12" s="24"/>
      <c r="BS12" s="25"/>
      <c r="BT12" s="25"/>
      <c r="BU12" s="25"/>
      <c r="BV12" s="25"/>
      <c r="BW12" s="26"/>
      <c r="BX12" s="25"/>
      <c r="BY12" s="25"/>
    </row>
    <row r="13" spans="1:255" x14ac:dyDescent="0.2">
      <c r="A13" s="50">
        <v>40</v>
      </c>
      <c r="B13" s="48" t="s">
        <v>92</v>
      </c>
      <c r="C13" s="48" t="s">
        <v>218</v>
      </c>
      <c r="D13" s="52" t="s">
        <v>124</v>
      </c>
      <c r="E13" s="10" t="s">
        <v>128</v>
      </c>
      <c r="F13" s="48" t="s">
        <v>82</v>
      </c>
      <c r="G13" s="18">
        <v>42400</v>
      </c>
      <c r="I13" s="18">
        <v>42677</v>
      </c>
      <c r="J13" s="29">
        <v>42788</v>
      </c>
      <c r="K13" s="10" t="s">
        <v>229</v>
      </c>
      <c r="L13" s="19">
        <f t="shared" si="0"/>
        <v>388</v>
      </c>
      <c r="M13" s="19">
        <v>732</v>
      </c>
      <c r="N13" s="19">
        <v>764</v>
      </c>
      <c r="O13" s="19">
        <v>770</v>
      </c>
      <c r="P13" s="19">
        <f t="shared" si="1"/>
        <v>767</v>
      </c>
      <c r="Q13" s="20"/>
      <c r="S13" s="20"/>
      <c r="T13" s="20"/>
      <c r="U13" s="20"/>
      <c r="V13" s="19">
        <v>1200</v>
      </c>
      <c r="W13" s="20">
        <v>1180</v>
      </c>
      <c r="X13" s="20">
        <f t="shared" si="2"/>
        <v>1190</v>
      </c>
      <c r="Y13" s="21">
        <f t="shared" si="3"/>
        <v>3.0670103092783507</v>
      </c>
      <c r="Z13" s="20">
        <f t="shared" si="4"/>
        <v>423</v>
      </c>
      <c r="AA13" s="22">
        <f t="shared" si="5"/>
        <v>3.7767857142857144</v>
      </c>
      <c r="AB13" s="23">
        <v>52.5</v>
      </c>
      <c r="AC13" s="23">
        <f t="shared" si="6"/>
        <v>6.4597496800000016</v>
      </c>
      <c r="AD13" s="37">
        <v>13.3391</v>
      </c>
      <c r="AE13" s="22">
        <f t="shared" si="7"/>
        <v>1.1209327731092436</v>
      </c>
      <c r="AF13" s="37">
        <v>0.15916</v>
      </c>
      <c r="AG13" s="37">
        <v>2.6053600000000001</v>
      </c>
      <c r="AH13" s="37">
        <v>0.321959</v>
      </c>
      <c r="AI13" s="23">
        <v>32</v>
      </c>
      <c r="AJ13" s="20">
        <v>2</v>
      </c>
      <c r="AK13" s="20">
        <v>6</v>
      </c>
      <c r="AL13" s="23">
        <v>16</v>
      </c>
      <c r="AM13" s="23">
        <v>13</v>
      </c>
      <c r="AN13" s="23">
        <f t="shared" si="8"/>
        <v>208</v>
      </c>
      <c r="AO13" s="22">
        <f t="shared" si="9"/>
        <v>105.58528695235434</v>
      </c>
      <c r="AP13" s="21">
        <f t="shared" si="10"/>
        <v>96.217405417102455</v>
      </c>
      <c r="AQ13" s="22">
        <f t="shared" si="11"/>
        <v>102.78184682568198</v>
      </c>
      <c r="AR13" s="21">
        <f t="shared" si="12"/>
        <v>70.567713976164683</v>
      </c>
      <c r="AS13" s="22">
        <f t="shared" si="13"/>
        <v>103.57327809425168</v>
      </c>
      <c r="AT13" s="22">
        <f t="shared" si="14"/>
        <v>95.946307138921313</v>
      </c>
      <c r="AX13" s="24"/>
      <c r="AY13" s="25"/>
      <c r="AZ13" s="25"/>
      <c r="BA13" s="25"/>
      <c r="BB13" s="25"/>
      <c r="BC13" s="24"/>
      <c r="BD13" s="25"/>
      <c r="BE13" s="25"/>
      <c r="BG13" s="25"/>
      <c r="BH13" s="25"/>
      <c r="BI13" s="25"/>
      <c r="BJ13" s="25"/>
      <c r="BK13" s="25"/>
      <c r="BL13" s="24"/>
      <c r="BM13" s="25"/>
      <c r="BN13" s="25"/>
      <c r="BO13" s="25"/>
      <c r="BP13" s="24"/>
      <c r="BQ13" s="25"/>
      <c r="BR13" s="24"/>
      <c r="BS13" s="25"/>
      <c r="BT13" s="25"/>
      <c r="BU13" s="25"/>
      <c r="BV13" s="25"/>
      <c r="BW13" s="26"/>
      <c r="BX13" s="25"/>
      <c r="BY13" s="2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x14ac:dyDescent="0.2">
      <c r="A14" s="19">
        <v>87</v>
      </c>
      <c r="B14" s="48" t="s">
        <v>92</v>
      </c>
      <c r="C14" s="48" t="s">
        <v>218</v>
      </c>
      <c r="D14" s="48" t="s">
        <v>178</v>
      </c>
      <c r="E14" s="10" t="s">
        <v>179</v>
      </c>
      <c r="F14" s="48" t="s">
        <v>82</v>
      </c>
      <c r="G14" s="18">
        <v>42466</v>
      </c>
      <c r="I14" s="18">
        <v>42677</v>
      </c>
      <c r="J14" s="29">
        <v>42788</v>
      </c>
      <c r="K14" s="10" t="s">
        <v>240</v>
      </c>
      <c r="L14" s="19">
        <f t="shared" si="0"/>
        <v>322</v>
      </c>
      <c r="M14" s="19">
        <v>682</v>
      </c>
      <c r="N14" s="19">
        <v>682</v>
      </c>
      <c r="O14" s="19">
        <v>678</v>
      </c>
      <c r="P14" s="19">
        <f t="shared" si="1"/>
        <v>680</v>
      </c>
      <c r="V14" s="19">
        <v>1040</v>
      </c>
      <c r="W14" s="19">
        <v>1045</v>
      </c>
      <c r="X14" s="20">
        <f t="shared" si="2"/>
        <v>1042.5</v>
      </c>
      <c r="Y14" s="21">
        <f t="shared" si="3"/>
        <v>3.237577639751553</v>
      </c>
      <c r="Z14" s="20">
        <f t="shared" si="4"/>
        <v>362.5</v>
      </c>
      <c r="AA14" s="22">
        <f t="shared" si="5"/>
        <v>3.2366071428571428</v>
      </c>
      <c r="AB14" s="23">
        <v>49</v>
      </c>
      <c r="AC14" s="23">
        <f t="shared" si="6"/>
        <v>5.5941126800000021</v>
      </c>
      <c r="AD14" s="37">
        <v>11.073</v>
      </c>
      <c r="AE14" s="22">
        <f t="shared" si="7"/>
        <v>1.0621582733812951</v>
      </c>
      <c r="AF14" s="37">
        <v>0.31812600000000002</v>
      </c>
      <c r="AG14" s="37">
        <v>3.2748599999999999</v>
      </c>
      <c r="AH14" s="37">
        <v>0.44235999999999998</v>
      </c>
      <c r="AI14" s="23">
        <v>32</v>
      </c>
      <c r="AJ14" s="19">
        <v>3</v>
      </c>
      <c r="AK14" s="19">
        <v>6</v>
      </c>
      <c r="AL14" s="23">
        <v>16</v>
      </c>
      <c r="AM14" s="23">
        <v>12</v>
      </c>
      <c r="AN14" s="23">
        <f t="shared" si="8"/>
        <v>192</v>
      </c>
      <c r="AO14" s="22">
        <f t="shared" si="9"/>
        <v>90.483845201485678</v>
      </c>
      <c r="AP14" s="21">
        <f t="shared" si="10"/>
        <v>91.172383981227043</v>
      </c>
      <c r="AQ14" s="22">
        <f t="shared" si="11"/>
        <v>108.49791017934159</v>
      </c>
      <c r="AR14" s="21">
        <f t="shared" si="12"/>
        <v>88.701516793066077</v>
      </c>
      <c r="AS14" s="22">
        <f t="shared" si="13"/>
        <v>103.57327809425168</v>
      </c>
      <c r="AT14" s="22">
        <f t="shared" si="14"/>
        <v>95.176843560597817</v>
      </c>
    </row>
    <row r="15" spans="1:255" x14ac:dyDescent="0.2">
      <c r="A15" s="19">
        <v>81</v>
      </c>
      <c r="B15" s="48" t="s">
        <v>92</v>
      </c>
      <c r="C15" s="48" t="s">
        <v>218</v>
      </c>
      <c r="D15" s="48" t="s">
        <v>167</v>
      </c>
      <c r="E15" s="10" t="s">
        <v>171</v>
      </c>
      <c r="F15" s="48" t="s">
        <v>82</v>
      </c>
      <c r="G15" s="18">
        <v>42414</v>
      </c>
      <c r="I15" s="18">
        <v>42677</v>
      </c>
      <c r="J15" s="29">
        <v>42788</v>
      </c>
      <c r="K15" s="10" t="s">
        <v>237</v>
      </c>
      <c r="L15" s="19">
        <f t="shared" si="0"/>
        <v>374</v>
      </c>
      <c r="M15" s="19">
        <v>654</v>
      </c>
      <c r="N15" s="19">
        <v>656</v>
      </c>
      <c r="O15" s="19">
        <v>676</v>
      </c>
      <c r="P15" s="19">
        <f t="shared" si="1"/>
        <v>666</v>
      </c>
      <c r="V15" s="19">
        <v>1055</v>
      </c>
      <c r="W15" s="19">
        <v>1090</v>
      </c>
      <c r="X15" s="20">
        <f t="shared" si="2"/>
        <v>1072.5</v>
      </c>
      <c r="Y15" s="21">
        <f t="shared" si="3"/>
        <v>2.8676470588235294</v>
      </c>
      <c r="Z15" s="20">
        <f t="shared" si="4"/>
        <v>406.5</v>
      </c>
      <c r="AA15" s="22">
        <f t="shared" si="5"/>
        <v>3.6294642857142856</v>
      </c>
      <c r="AB15" s="23">
        <v>50.5</v>
      </c>
      <c r="AC15" s="23">
        <f t="shared" si="6"/>
        <v>5.6315115200000001</v>
      </c>
      <c r="AD15" s="37">
        <v>10.772500000000001</v>
      </c>
      <c r="AE15" s="22">
        <f t="shared" si="7"/>
        <v>1.0044289044289045</v>
      </c>
      <c r="AF15" s="37">
        <v>0.25374000000000002</v>
      </c>
      <c r="AG15" s="37">
        <v>3.0300199999999999</v>
      </c>
      <c r="AH15" s="37">
        <v>0.33619399999999999</v>
      </c>
      <c r="AI15" s="23">
        <v>35.5</v>
      </c>
      <c r="AJ15" s="19">
        <v>3</v>
      </c>
      <c r="AK15" s="19">
        <v>7</v>
      </c>
      <c r="AL15" s="23">
        <v>14</v>
      </c>
      <c r="AM15" s="23">
        <v>12</v>
      </c>
      <c r="AN15" s="23">
        <f t="shared" si="8"/>
        <v>168</v>
      </c>
      <c r="AO15" s="22">
        <f t="shared" si="9"/>
        <v>101.46671192939014</v>
      </c>
      <c r="AP15" s="21">
        <f t="shared" si="10"/>
        <v>86.21707334153686</v>
      </c>
      <c r="AQ15" s="22">
        <f t="shared" si="11"/>
        <v>96.1007727487778</v>
      </c>
      <c r="AR15" s="21">
        <f t="shared" si="12"/>
        <v>82.069880823401945</v>
      </c>
      <c r="AS15" s="22">
        <f t="shared" si="13"/>
        <v>114.90160538581047</v>
      </c>
      <c r="AT15" s="22">
        <f t="shared" si="14"/>
        <v>94.807719500141417</v>
      </c>
    </row>
    <row r="16" spans="1:255" x14ac:dyDescent="0.2">
      <c r="A16" s="19">
        <v>89</v>
      </c>
      <c r="B16" s="48" t="s">
        <v>92</v>
      </c>
      <c r="C16" s="48" t="s">
        <v>218</v>
      </c>
      <c r="D16" s="48" t="s">
        <v>178</v>
      </c>
      <c r="E16" s="10" t="s">
        <v>144</v>
      </c>
      <c r="F16" s="48" t="s">
        <v>82</v>
      </c>
      <c r="G16" s="18">
        <v>42462</v>
      </c>
      <c r="I16" s="18">
        <v>42677</v>
      </c>
      <c r="J16" s="29">
        <v>42788</v>
      </c>
      <c r="K16" s="10" t="s">
        <v>240</v>
      </c>
      <c r="L16" s="19">
        <f t="shared" si="0"/>
        <v>326</v>
      </c>
      <c r="M16" s="19">
        <v>588</v>
      </c>
      <c r="N16" s="19">
        <v>600</v>
      </c>
      <c r="O16" s="19">
        <v>590</v>
      </c>
      <c r="P16" s="19">
        <f t="shared" si="1"/>
        <v>595</v>
      </c>
      <c r="V16" s="19">
        <v>982</v>
      </c>
      <c r="W16" s="19">
        <v>982</v>
      </c>
      <c r="X16" s="20">
        <f t="shared" si="2"/>
        <v>982</v>
      </c>
      <c r="Y16" s="21">
        <f t="shared" si="3"/>
        <v>3.0122699386503067</v>
      </c>
      <c r="Z16" s="20">
        <f t="shared" si="4"/>
        <v>387</v>
      </c>
      <c r="AA16" s="22">
        <f t="shared" si="5"/>
        <v>3.4553571428571428</v>
      </c>
      <c r="AB16" s="23">
        <v>47</v>
      </c>
      <c r="AC16" s="23">
        <f t="shared" si="6"/>
        <v>4.5381485200000009</v>
      </c>
      <c r="AD16" s="37">
        <v>10.9255</v>
      </c>
      <c r="AE16" s="22">
        <f t="shared" si="7"/>
        <v>1.1125763747454176</v>
      </c>
      <c r="AF16" s="37">
        <v>0.25431100000000001</v>
      </c>
      <c r="AG16" s="37">
        <v>2.9521500000000001</v>
      </c>
      <c r="AH16" s="37">
        <v>0.30080499999999999</v>
      </c>
      <c r="AI16" s="23">
        <v>31.5</v>
      </c>
      <c r="AJ16" s="19">
        <v>4</v>
      </c>
      <c r="AK16" s="19">
        <v>7</v>
      </c>
      <c r="AL16" s="23">
        <v>13</v>
      </c>
      <c r="AM16" s="23">
        <v>10</v>
      </c>
      <c r="AN16" s="23">
        <f t="shared" si="8"/>
        <v>130</v>
      </c>
      <c r="AO16" s="22">
        <f t="shared" si="9"/>
        <v>96.59930508406886</v>
      </c>
      <c r="AP16" s="21">
        <f t="shared" si="10"/>
        <v>95.500118003898507</v>
      </c>
      <c r="AQ16" s="22">
        <f t="shared" si="11"/>
        <v>100.94738400302636</v>
      </c>
      <c r="AR16" s="21">
        <f t="shared" si="12"/>
        <v>79.960725893824474</v>
      </c>
      <c r="AS16" s="22">
        <f t="shared" si="13"/>
        <v>101.95494562402901</v>
      </c>
      <c r="AT16" s="22">
        <f t="shared" si="14"/>
        <v>94.456931667773432</v>
      </c>
    </row>
    <row r="17" spans="1:255" ht="15.75" x14ac:dyDescent="0.25">
      <c r="A17" s="50">
        <v>51</v>
      </c>
      <c r="B17" s="48" t="s">
        <v>92</v>
      </c>
      <c r="C17" s="48" t="s">
        <v>218</v>
      </c>
      <c r="D17" s="52" t="s">
        <v>79</v>
      </c>
      <c r="E17" s="10" t="s">
        <v>138</v>
      </c>
      <c r="F17" s="48" t="s">
        <v>82</v>
      </c>
      <c r="G17" s="18">
        <v>42470</v>
      </c>
      <c r="I17" s="18">
        <v>42677</v>
      </c>
      <c r="J17" s="29">
        <v>42788</v>
      </c>
      <c r="K17" s="10" t="s">
        <v>230</v>
      </c>
      <c r="L17" s="19">
        <f t="shared" si="0"/>
        <v>318</v>
      </c>
      <c r="M17" s="19">
        <v>514</v>
      </c>
      <c r="N17" s="19">
        <v>450</v>
      </c>
      <c r="O17" s="19">
        <v>450</v>
      </c>
      <c r="P17" s="19">
        <f t="shared" si="1"/>
        <v>450</v>
      </c>
      <c r="Q17" s="20"/>
      <c r="V17" s="19">
        <v>772</v>
      </c>
      <c r="W17" s="19">
        <v>780</v>
      </c>
      <c r="X17" s="20">
        <f t="shared" si="2"/>
        <v>776</v>
      </c>
      <c r="Y17" s="21">
        <f t="shared" si="3"/>
        <v>2.4402515723270439</v>
      </c>
      <c r="Z17" s="20">
        <f t="shared" si="4"/>
        <v>326</v>
      </c>
      <c r="AA17" s="22">
        <f t="shared" si="5"/>
        <v>2.9107142857142856</v>
      </c>
      <c r="AB17" s="23">
        <v>46</v>
      </c>
      <c r="AC17" s="23">
        <f t="shared" si="6"/>
        <v>4.1580594800000013</v>
      </c>
      <c r="AD17" s="37">
        <v>10.374499999999999</v>
      </c>
      <c r="AE17" s="22">
        <f t="shared" si="7"/>
        <v>1.3369201030927833</v>
      </c>
      <c r="AF17" s="37">
        <v>0.19463900000000001</v>
      </c>
      <c r="AG17" s="37">
        <v>3.6403099999999999</v>
      </c>
      <c r="AH17" s="37">
        <v>0.28387800000000002</v>
      </c>
      <c r="AI17" s="23">
        <v>30</v>
      </c>
      <c r="AJ17" s="19">
        <v>2</v>
      </c>
      <c r="AK17" s="20">
        <v>6</v>
      </c>
      <c r="AL17" s="23">
        <v>14.5</v>
      </c>
      <c r="AM17" s="23">
        <v>11</v>
      </c>
      <c r="AN17" s="23">
        <f t="shared" si="8"/>
        <v>159.5</v>
      </c>
      <c r="AO17" s="22">
        <f t="shared" si="9"/>
        <v>81.373058029474024</v>
      </c>
      <c r="AP17" s="21">
        <f t="shared" si="10"/>
        <v>114.75709039423032</v>
      </c>
      <c r="AQ17" s="22">
        <f t="shared" si="11"/>
        <v>81.777867705329882</v>
      </c>
      <c r="AR17" s="21">
        <f t="shared" si="12"/>
        <v>98.59994582881906</v>
      </c>
      <c r="AS17" s="22">
        <f t="shared" si="13"/>
        <v>97.09994821336096</v>
      </c>
      <c r="AT17" s="22">
        <f t="shared" si="14"/>
        <v>93.148893015854156</v>
      </c>
      <c r="AU17" s="30"/>
      <c r="AX17" s="24"/>
      <c r="AY17" s="25"/>
      <c r="AZ17" s="25"/>
      <c r="BA17" s="25"/>
      <c r="BB17" s="25"/>
      <c r="BC17" s="24"/>
      <c r="BD17" s="25"/>
      <c r="BE17" s="25"/>
      <c r="BG17" s="25"/>
      <c r="BH17" s="25"/>
      <c r="BI17" s="25"/>
      <c r="BJ17" s="25"/>
      <c r="BK17" s="25"/>
      <c r="BL17" s="24"/>
      <c r="BM17" s="25"/>
      <c r="BN17" s="25"/>
      <c r="BO17" s="25"/>
      <c r="BP17" s="24"/>
      <c r="BQ17" s="25"/>
      <c r="BR17" s="24"/>
      <c r="BS17" s="25"/>
      <c r="BT17" s="25"/>
      <c r="BU17" s="25"/>
      <c r="BV17" s="25"/>
      <c r="BW17" s="26"/>
      <c r="BX17" s="25"/>
      <c r="BY17" s="25"/>
    </row>
    <row r="18" spans="1:255" x14ac:dyDescent="0.2">
      <c r="A18" s="19">
        <v>86</v>
      </c>
      <c r="B18" s="48" t="s">
        <v>92</v>
      </c>
      <c r="C18" s="48" t="s">
        <v>218</v>
      </c>
      <c r="D18" s="48" t="s">
        <v>244</v>
      </c>
      <c r="E18" s="10" t="s">
        <v>177</v>
      </c>
      <c r="F18" s="48" t="s">
        <v>82</v>
      </c>
      <c r="G18" s="18">
        <v>42455</v>
      </c>
      <c r="I18" s="18">
        <v>42677</v>
      </c>
      <c r="J18" s="29">
        <v>42788</v>
      </c>
      <c r="K18" s="10" t="s">
        <v>241</v>
      </c>
      <c r="L18" s="19">
        <f t="shared" si="0"/>
        <v>333</v>
      </c>
      <c r="M18" s="19">
        <v>530</v>
      </c>
      <c r="N18" s="19">
        <v>512</v>
      </c>
      <c r="O18" s="19">
        <v>538</v>
      </c>
      <c r="P18" s="19">
        <f t="shared" si="1"/>
        <v>525</v>
      </c>
      <c r="V18" s="19">
        <v>878</v>
      </c>
      <c r="W18" s="19">
        <v>888</v>
      </c>
      <c r="X18" s="20">
        <f t="shared" si="2"/>
        <v>883</v>
      </c>
      <c r="Y18" s="21">
        <f t="shared" si="3"/>
        <v>2.6516516516516515</v>
      </c>
      <c r="Z18" s="20">
        <f t="shared" si="4"/>
        <v>358</v>
      </c>
      <c r="AA18" s="22">
        <f t="shared" si="5"/>
        <v>3.1964285714285716</v>
      </c>
      <c r="AB18" s="23">
        <v>49</v>
      </c>
      <c r="AC18" s="23">
        <f t="shared" si="6"/>
        <v>5.4344966300000017</v>
      </c>
      <c r="AD18" s="37">
        <v>9.6761099999999995</v>
      </c>
      <c r="AE18" s="22">
        <f t="shared" si="7"/>
        <v>1.0958221970554924</v>
      </c>
      <c r="AF18" s="37">
        <v>0.30017700000000003</v>
      </c>
      <c r="AG18" s="37">
        <v>3.3035899999999998</v>
      </c>
      <c r="AH18" s="37">
        <v>0.35369</v>
      </c>
      <c r="AI18" s="23">
        <v>30</v>
      </c>
      <c r="AJ18" s="19">
        <v>3</v>
      </c>
      <c r="AK18" s="19">
        <v>7</v>
      </c>
      <c r="AL18" s="23">
        <v>15</v>
      </c>
      <c r="AM18" s="23">
        <v>9.5</v>
      </c>
      <c r="AN18" s="23">
        <f t="shared" si="8"/>
        <v>142.5</v>
      </c>
      <c r="AO18" s="22">
        <f t="shared" si="9"/>
        <v>89.360597467950015</v>
      </c>
      <c r="AP18" s="21">
        <f t="shared" si="10"/>
        <v>94.061991163561572</v>
      </c>
      <c r="AQ18" s="22">
        <f t="shared" si="11"/>
        <v>88.862320765806018</v>
      </c>
      <c r="AR18" s="21">
        <f t="shared" si="12"/>
        <v>89.479685807150588</v>
      </c>
      <c r="AS18" s="22">
        <f t="shared" si="13"/>
        <v>97.09994821336096</v>
      </c>
      <c r="AT18" s="22">
        <f t="shared" si="14"/>
        <v>90.998973609024745</v>
      </c>
    </row>
    <row r="19" spans="1:255" x14ac:dyDescent="0.2">
      <c r="A19" s="50">
        <v>42</v>
      </c>
      <c r="B19" s="48" t="s">
        <v>92</v>
      </c>
      <c r="C19" s="48" t="s">
        <v>218</v>
      </c>
      <c r="D19" s="52" t="s">
        <v>124</v>
      </c>
      <c r="E19" s="10" t="s">
        <v>130</v>
      </c>
      <c r="F19" s="48" t="s">
        <v>82</v>
      </c>
      <c r="G19" s="18">
        <v>42407</v>
      </c>
      <c r="I19" s="18">
        <v>42677</v>
      </c>
      <c r="J19" s="29">
        <v>42788</v>
      </c>
      <c r="K19" s="10" t="s">
        <v>229</v>
      </c>
      <c r="L19" s="19">
        <f t="shared" si="0"/>
        <v>381</v>
      </c>
      <c r="M19" s="19">
        <v>740</v>
      </c>
      <c r="N19" s="32">
        <v>776</v>
      </c>
      <c r="O19" s="19">
        <v>736</v>
      </c>
      <c r="P19" s="19">
        <f t="shared" si="1"/>
        <v>756</v>
      </c>
      <c r="Q19" s="20"/>
      <c r="S19" s="20"/>
      <c r="T19" s="20"/>
      <c r="U19" s="20"/>
      <c r="V19" s="32">
        <v>1090</v>
      </c>
      <c r="W19" s="20">
        <v>1120</v>
      </c>
      <c r="X19" s="20">
        <f t="shared" si="2"/>
        <v>1105</v>
      </c>
      <c r="Y19" s="21">
        <f t="shared" si="3"/>
        <v>2.9002624671916011</v>
      </c>
      <c r="Z19" s="20">
        <f t="shared" si="4"/>
        <v>349</v>
      </c>
      <c r="AA19" s="22">
        <f t="shared" si="5"/>
        <v>3.1160714285714284</v>
      </c>
      <c r="AB19" s="23">
        <v>51</v>
      </c>
      <c r="AC19" s="23">
        <f t="shared" si="6"/>
        <v>5.7941800700000012</v>
      </c>
      <c r="AD19" s="37">
        <v>13.311199999999999</v>
      </c>
      <c r="AE19" s="22">
        <f t="shared" si="7"/>
        <v>1.2046334841628958</v>
      </c>
      <c r="AF19" s="37">
        <v>0.22762499999999999</v>
      </c>
      <c r="AG19" s="37">
        <v>2.7534000000000001</v>
      </c>
      <c r="AH19" s="37">
        <v>0.31850000000000001</v>
      </c>
      <c r="AI19" s="23">
        <v>30</v>
      </c>
      <c r="AJ19" s="20">
        <v>3</v>
      </c>
      <c r="AK19" s="20">
        <v>7</v>
      </c>
      <c r="AL19" s="23">
        <v>16</v>
      </c>
      <c r="AM19" s="23">
        <v>11</v>
      </c>
      <c r="AN19" s="23">
        <f t="shared" si="8"/>
        <v>176</v>
      </c>
      <c r="AO19" s="22">
        <f t="shared" si="9"/>
        <v>87.114102000878617</v>
      </c>
      <c r="AP19" s="21">
        <f t="shared" si="10"/>
        <v>103.40201580797388</v>
      </c>
      <c r="AQ19" s="22">
        <f t="shared" si="11"/>
        <v>97.193782412587169</v>
      </c>
      <c r="AR19" s="21">
        <f t="shared" si="12"/>
        <v>74.577464788732399</v>
      </c>
      <c r="AS19" s="22">
        <f t="shared" si="13"/>
        <v>97.09994821336096</v>
      </c>
      <c r="AT19" s="22">
        <f t="shared" si="14"/>
        <v>90.87887802345837</v>
      </c>
      <c r="AX19" s="24"/>
      <c r="AY19" s="25"/>
      <c r="AZ19" s="25"/>
      <c r="BA19" s="25"/>
      <c r="BB19" s="25"/>
      <c r="BC19" s="24"/>
      <c r="BD19" s="25"/>
      <c r="BE19" s="25"/>
      <c r="BF19" s="24"/>
      <c r="BG19" s="25"/>
      <c r="BH19" s="25"/>
      <c r="BI19" s="25"/>
      <c r="BJ19" s="25"/>
      <c r="BK19" s="25"/>
      <c r="BL19" s="24"/>
      <c r="BM19" s="25"/>
      <c r="BN19" s="25"/>
      <c r="BO19" s="25"/>
      <c r="BP19" s="24"/>
      <c r="BQ19" s="25"/>
      <c r="BR19" s="24"/>
      <c r="BS19" s="25"/>
      <c r="BT19" s="25"/>
      <c r="BU19" s="25"/>
      <c r="BV19" s="25"/>
      <c r="BW19" s="26"/>
      <c r="BX19" s="25"/>
      <c r="BY19" s="25"/>
    </row>
    <row r="20" spans="1:255" x14ac:dyDescent="0.2">
      <c r="A20" s="19">
        <v>77</v>
      </c>
      <c r="B20" s="48" t="s">
        <v>92</v>
      </c>
      <c r="C20" s="48" t="s">
        <v>218</v>
      </c>
      <c r="D20" s="48" t="s">
        <v>167</v>
      </c>
      <c r="E20" s="10" t="s">
        <v>168</v>
      </c>
      <c r="F20" s="48" t="s">
        <v>82</v>
      </c>
      <c r="G20" s="18">
        <v>42480</v>
      </c>
      <c r="I20" s="18">
        <v>42677</v>
      </c>
      <c r="J20" s="29">
        <v>42788</v>
      </c>
      <c r="K20" s="10" t="s">
        <v>237</v>
      </c>
      <c r="L20" s="19">
        <f t="shared" si="0"/>
        <v>308</v>
      </c>
      <c r="M20" s="19">
        <v>652</v>
      </c>
      <c r="N20" s="19">
        <v>640</v>
      </c>
      <c r="O20" s="19">
        <v>626</v>
      </c>
      <c r="P20" s="19">
        <f t="shared" si="1"/>
        <v>633</v>
      </c>
      <c r="V20" s="19">
        <v>928</v>
      </c>
      <c r="W20" s="19">
        <v>936</v>
      </c>
      <c r="X20" s="20">
        <f t="shared" si="2"/>
        <v>932</v>
      </c>
      <c r="Y20" s="21">
        <f t="shared" si="3"/>
        <v>3.0259740259740258</v>
      </c>
      <c r="Z20" s="20">
        <f t="shared" si="4"/>
        <v>299</v>
      </c>
      <c r="AA20" s="22">
        <f t="shared" si="5"/>
        <v>2.6696428571428572</v>
      </c>
      <c r="AB20" s="23">
        <v>48</v>
      </c>
      <c r="AC20" s="23">
        <f t="shared" si="6"/>
        <v>5.3059876800000012</v>
      </c>
      <c r="AD20" s="37">
        <v>11.255800000000001</v>
      </c>
      <c r="AE20" s="22">
        <f t="shared" si="7"/>
        <v>1.2077038626609444</v>
      </c>
      <c r="AF20" s="37">
        <v>0.22864300000000001</v>
      </c>
      <c r="AG20" s="37">
        <v>3.05403</v>
      </c>
      <c r="AH20" s="37">
        <v>0.31840800000000002</v>
      </c>
      <c r="AI20" s="23">
        <v>32</v>
      </c>
      <c r="AJ20" s="19">
        <v>3</v>
      </c>
      <c r="AK20" s="19">
        <v>6</v>
      </c>
      <c r="AL20" s="23">
        <v>14</v>
      </c>
      <c r="AM20" s="23">
        <v>10.5</v>
      </c>
      <c r="AN20" s="23">
        <f t="shared" si="8"/>
        <v>147</v>
      </c>
      <c r="AO20" s="22">
        <f t="shared" si="9"/>
        <v>74.633571628259915</v>
      </c>
      <c r="AP20" s="21">
        <f t="shared" si="10"/>
        <v>103.6655676103815</v>
      </c>
      <c r="AQ20" s="22">
        <f t="shared" si="11"/>
        <v>101.40663625918319</v>
      </c>
      <c r="AR20" s="21">
        <f t="shared" si="12"/>
        <v>82.720205850487531</v>
      </c>
      <c r="AS20" s="22">
        <f t="shared" si="13"/>
        <v>103.57327809425168</v>
      </c>
      <c r="AT20" s="22">
        <f t="shared" si="14"/>
        <v>90.30588124191361</v>
      </c>
    </row>
    <row r="21" spans="1:255" x14ac:dyDescent="0.2">
      <c r="A21" s="19">
        <v>88</v>
      </c>
      <c r="B21" s="48" t="s">
        <v>92</v>
      </c>
      <c r="C21" s="48" t="s">
        <v>218</v>
      </c>
      <c r="D21" s="48" t="s">
        <v>178</v>
      </c>
      <c r="E21" s="10" t="s">
        <v>180</v>
      </c>
      <c r="F21" s="48" t="s">
        <v>82</v>
      </c>
      <c r="G21" s="18">
        <v>42465</v>
      </c>
      <c r="I21" s="18">
        <v>42677</v>
      </c>
      <c r="J21" s="29">
        <v>42788</v>
      </c>
      <c r="K21" s="10" t="s">
        <v>240</v>
      </c>
      <c r="L21" s="19">
        <f t="shared" si="0"/>
        <v>323</v>
      </c>
      <c r="M21" s="19">
        <v>540</v>
      </c>
      <c r="N21" s="19">
        <v>546</v>
      </c>
      <c r="O21" s="19">
        <v>556</v>
      </c>
      <c r="P21" s="19">
        <f t="shared" si="1"/>
        <v>551</v>
      </c>
      <c r="V21" s="19">
        <v>882</v>
      </c>
      <c r="W21" s="19">
        <v>880</v>
      </c>
      <c r="X21" s="20">
        <f t="shared" si="2"/>
        <v>881</v>
      </c>
      <c r="Y21" s="21">
        <f t="shared" si="3"/>
        <v>2.7275541795665634</v>
      </c>
      <c r="Z21" s="20">
        <f t="shared" si="4"/>
        <v>330</v>
      </c>
      <c r="AA21" s="22">
        <f t="shared" si="5"/>
        <v>2.9464285714285716</v>
      </c>
      <c r="AB21" s="23">
        <v>47</v>
      </c>
      <c r="AC21" s="23">
        <f t="shared" si="6"/>
        <v>4.5822310300000009</v>
      </c>
      <c r="AD21" s="37">
        <v>10.032</v>
      </c>
      <c r="AE21" s="22">
        <f t="shared" si="7"/>
        <v>1.1387060158910329</v>
      </c>
      <c r="AF21" s="37">
        <v>0.18776300000000001</v>
      </c>
      <c r="AG21" s="37">
        <v>3.0434999999999999</v>
      </c>
      <c r="AH21" s="37">
        <v>0.284049</v>
      </c>
      <c r="AI21" s="23">
        <v>27</v>
      </c>
      <c r="AJ21" s="19">
        <v>3</v>
      </c>
      <c r="AK21" s="19">
        <v>6</v>
      </c>
      <c r="AL21" s="23">
        <v>14.5</v>
      </c>
      <c r="AM21" s="23">
        <v>11</v>
      </c>
      <c r="AN21" s="23">
        <f t="shared" si="8"/>
        <v>159.5</v>
      </c>
      <c r="AO21" s="22">
        <f t="shared" si="9"/>
        <v>82.371500459283524</v>
      </c>
      <c r="AP21" s="21">
        <f t="shared" si="10"/>
        <v>97.743005655882655</v>
      </c>
      <c r="AQ21" s="22">
        <f t="shared" si="11"/>
        <v>91.405971165099302</v>
      </c>
      <c r="AR21" s="21">
        <f t="shared" si="12"/>
        <v>82.434994582881899</v>
      </c>
      <c r="AS21" s="22">
        <f t="shared" si="13"/>
        <v>87.38995339202485</v>
      </c>
      <c r="AT21" s="22">
        <f t="shared" si="14"/>
        <v>87.767239757760322</v>
      </c>
    </row>
    <row r="22" spans="1:255" x14ac:dyDescent="0.2">
      <c r="A22" s="50">
        <v>48</v>
      </c>
      <c r="B22" s="48" t="s">
        <v>92</v>
      </c>
      <c r="C22" s="48" t="s">
        <v>218</v>
      </c>
      <c r="D22" s="52" t="s">
        <v>79</v>
      </c>
      <c r="E22" s="34" t="s">
        <v>134</v>
      </c>
      <c r="F22" s="48" t="s">
        <v>82</v>
      </c>
      <c r="G22" s="18">
        <v>42475</v>
      </c>
      <c r="I22" s="18">
        <v>42677</v>
      </c>
      <c r="J22" s="29">
        <v>42788</v>
      </c>
      <c r="K22" s="10" t="s">
        <v>230</v>
      </c>
      <c r="L22" s="19">
        <f t="shared" si="0"/>
        <v>313</v>
      </c>
      <c r="M22" s="19">
        <v>464</v>
      </c>
      <c r="N22" s="19">
        <v>428</v>
      </c>
      <c r="O22" s="19">
        <v>438</v>
      </c>
      <c r="P22" s="19">
        <f t="shared" si="1"/>
        <v>433</v>
      </c>
      <c r="Q22" s="20"/>
      <c r="S22" s="20"/>
      <c r="T22" s="20"/>
      <c r="U22" s="20"/>
      <c r="V22" s="19">
        <v>712</v>
      </c>
      <c r="W22" s="19">
        <v>720</v>
      </c>
      <c r="X22" s="20">
        <f t="shared" si="2"/>
        <v>716</v>
      </c>
      <c r="Y22" s="21">
        <f t="shared" si="3"/>
        <v>2.2875399361022364</v>
      </c>
      <c r="Z22" s="20">
        <f t="shared" si="4"/>
        <v>283</v>
      </c>
      <c r="AA22" s="22">
        <f t="shared" si="5"/>
        <v>2.5267857142857144</v>
      </c>
      <c r="AB22" s="23">
        <v>45</v>
      </c>
      <c r="AC22" s="23">
        <f t="shared" si="6"/>
        <v>3.7351954300000001</v>
      </c>
      <c r="AD22" s="37">
        <v>9.1972500000000004</v>
      </c>
      <c r="AE22" s="22">
        <f t="shared" si="7"/>
        <v>1.2845321229050279</v>
      </c>
      <c r="AF22" s="37">
        <v>0.18965499999999999</v>
      </c>
      <c r="AG22" s="37">
        <v>3.53992</v>
      </c>
      <c r="AH22" s="37">
        <v>0.30851800000000001</v>
      </c>
      <c r="AI22" s="23">
        <v>25</v>
      </c>
      <c r="AJ22" s="20">
        <v>2</v>
      </c>
      <c r="AK22" s="20">
        <v>6</v>
      </c>
      <c r="AL22" s="23">
        <v>15.5</v>
      </c>
      <c r="AM22" s="23">
        <v>11.5</v>
      </c>
      <c r="AN22" s="23">
        <f t="shared" si="8"/>
        <v>178.25</v>
      </c>
      <c r="AO22" s="22">
        <f t="shared" si="9"/>
        <v>70.639801909021926</v>
      </c>
      <c r="AP22" s="21">
        <f t="shared" si="10"/>
        <v>110.2602680605174</v>
      </c>
      <c r="AQ22" s="22">
        <f t="shared" si="11"/>
        <v>76.660185526214349</v>
      </c>
      <c r="AR22" s="21">
        <f t="shared" si="12"/>
        <v>95.880823401950153</v>
      </c>
      <c r="AS22" s="22">
        <f t="shared" si="13"/>
        <v>80.916623511134119</v>
      </c>
      <c r="AT22" s="22">
        <f t="shared" si="14"/>
        <v>85.843858321556368</v>
      </c>
      <c r="AX22" s="24"/>
      <c r="AY22" s="25"/>
      <c r="AZ22" s="25"/>
      <c r="BA22" s="25"/>
      <c r="BB22" s="25"/>
      <c r="BC22" s="24"/>
      <c r="BD22" s="25"/>
      <c r="BE22" s="25"/>
      <c r="BG22" s="25"/>
      <c r="BH22" s="25"/>
      <c r="BI22" s="25"/>
      <c r="BJ22" s="25"/>
      <c r="BK22" s="25"/>
      <c r="BL22" s="24"/>
      <c r="BM22" s="25"/>
      <c r="BN22" s="25"/>
      <c r="BO22" s="25"/>
      <c r="BP22" s="24"/>
      <c r="BQ22" s="25"/>
      <c r="BR22" s="24"/>
      <c r="BS22" s="25"/>
      <c r="BT22" s="25"/>
      <c r="BU22" s="25"/>
      <c r="BV22" s="25"/>
      <c r="BW22" s="26"/>
      <c r="BX22" s="25"/>
      <c r="BY22" s="25"/>
    </row>
    <row r="23" spans="1:255" x14ac:dyDescent="0.2">
      <c r="A23" s="50">
        <v>38</v>
      </c>
      <c r="B23" s="48" t="s">
        <v>92</v>
      </c>
      <c r="C23" s="48" t="s">
        <v>218</v>
      </c>
      <c r="D23" s="52" t="s">
        <v>124</v>
      </c>
      <c r="E23" s="33" t="s">
        <v>126</v>
      </c>
      <c r="F23" s="48" t="s">
        <v>82</v>
      </c>
      <c r="G23" s="18">
        <v>42426</v>
      </c>
      <c r="I23" s="18">
        <v>42677</v>
      </c>
      <c r="J23" s="29">
        <v>42788</v>
      </c>
      <c r="K23" s="10" t="s">
        <v>229</v>
      </c>
      <c r="L23" s="19">
        <f t="shared" si="0"/>
        <v>362</v>
      </c>
      <c r="M23" s="19">
        <v>614</v>
      </c>
      <c r="N23" s="19">
        <v>600</v>
      </c>
      <c r="O23" s="19">
        <v>618</v>
      </c>
      <c r="P23" s="19">
        <f t="shared" si="1"/>
        <v>609</v>
      </c>
      <c r="Q23" s="20"/>
      <c r="S23" s="20"/>
      <c r="T23" s="20"/>
      <c r="U23" s="20"/>
      <c r="W23" s="53"/>
      <c r="X23" s="20"/>
      <c r="Y23" s="21"/>
      <c r="Z23" s="20"/>
      <c r="AD23" s="37"/>
      <c r="AF23" s="37"/>
      <c r="AG23" s="37"/>
      <c r="AH23" s="37"/>
      <c r="AJ23" s="20"/>
      <c r="AK23" s="20"/>
      <c r="AP23" s="21"/>
      <c r="AR23" s="21"/>
      <c r="AU23" s="9" t="s">
        <v>220</v>
      </c>
      <c r="AX23" s="24"/>
      <c r="AY23" s="25"/>
      <c r="AZ23" s="25"/>
      <c r="BA23" s="25"/>
      <c r="BB23" s="25"/>
      <c r="BC23" s="24"/>
      <c r="BD23" s="25"/>
      <c r="BE23" s="25"/>
      <c r="BG23" s="25"/>
      <c r="BH23" s="25"/>
      <c r="BI23" s="25"/>
      <c r="BJ23" s="25"/>
      <c r="BK23" s="25"/>
      <c r="BL23" s="24"/>
      <c r="BM23" s="25"/>
      <c r="BN23" s="25"/>
      <c r="BO23" s="25"/>
      <c r="BP23" s="24"/>
      <c r="BQ23" s="25"/>
      <c r="BR23" s="24"/>
      <c r="BS23" s="25"/>
      <c r="BT23" s="25"/>
      <c r="BU23" s="25"/>
      <c r="BV23" s="25"/>
      <c r="BW23" s="26"/>
      <c r="BX23" s="25"/>
      <c r="BY23" s="25"/>
    </row>
    <row r="24" spans="1:255" s="16" customFormat="1" x14ac:dyDescent="0.2">
      <c r="A24" s="50">
        <v>45</v>
      </c>
      <c r="B24" s="48" t="s">
        <v>92</v>
      </c>
      <c r="C24" s="48" t="s">
        <v>218</v>
      </c>
      <c r="D24" s="52" t="s">
        <v>124</v>
      </c>
      <c r="E24" s="10" t="s">
        <v>133</v>
      </c>
      <c r="F24" s="48" t="s">
        <v>82</v>
      </c>
      <c r="G24" s="18">
        <v>42428</v>
      </c>
      <c r="H24" s="18"/>
      <c r="I24" s="18">
        <v>42677</v>
      </c>
      <c r="J24" s="29">
        <v>42788</v>
      </c>
      <c r="K24" s="10" t="s">
        <v>229</v>
      </c>
      <c r="L24" s="19">
        <f t="shared" si="0"/>
        <v>360</v>
      </c>
      <c r="M24" s="19">
        <v>608</v>
      </c>
      <c r="N24" s="32">
        <v>636</v>
      </c>
      <c r="O24" s="19">
        <v>620</v>
      </c>
      <c r="P24" s="19">
        <f t="shared" si="1"/>
        <v>628</v>
      </c>
      <c r="Q24" s="20"/>
      <c r="R24" s="19"/>
      <c r="S24" s="20"/>
      <c r="T24" s="20"/>
      <c r="U24" s="20"/>
      <c r="V24" s="32"/>
      <c r="W24" s="20"/>
      <c r="X24" s="20"/>
      <c r="Y24" s="21"/>
      <c r="Z24" s="20"/>
      <c r="AA24" s="22"/>
      <c r="AB24" s="27"/>
      <c r="AC24" s="23"/>
      <c r="AD24" s="37"/>
      <c r="AE24" s="22"/>
      <c r="AF24" s="37"/>
      <c r="AG24" s="37"/>
      <c r="AH24" s="37"/>
      <c r="AI24" s="23"/>
      <c r="AJ24" s="20"/>
      <c r="AK24" s="20"/>
      <c r="AL24" s="23"/>
      <c r="AM24" s="23"/>
      <c r="AN24" s="23"/>
      <c r="AO24" s="22"/>
      <c r="AP24" s="21"/>
      <c r="AQ24" s="22"/>
      <c r="AR24" s="21"/>
      <c r="AS24" s="22"/>
      <c r="AT24" s="22"/>
      <c r="AU24" s="9" t="s">
        <v>220</v>
      </c>
      <c r="AV24" s="9"/>
      <c r="AW24" s="9"/>
      <c r="AX24" s="24"/>
      <c r="AY24" s="25"/>
      <c r="AZ24" s="25"/>
      <c r="BA24" s="25"/>
      <c r="BB24" s="25"/>
      <c r="BC24" s="24"/>
      <c r="BD24" s="25"/>
      <c r="BE24" s="25"/>
      <c r="BF24" s="24"/>
      <c r="BG24" s="25"/>
      <c r="BH24" s="25"/>
      <c r="BI24" s="25"/>
      <c r="BJ24" s="25"/>
      <c r="BK24" s="25"/>
      <c r="BL24" s="24"/>
      <c r="BM24" s="25"/>
      <c r="BN24" s="25"/>
      <c r="BO24" s="25"/>
      <c r="BP24" s="24"/>
      <c r="BQ24" s="25"/>
      <c r="BR24" s="24"/>
      <c r="BS24" s="25"/>
      <c r="BT24" s="25"/>
      <c r="BU24" s="25"/>
      <c r="BV24" s="25"/>
      <c r="BW24" s="26"/>
      <c r="BX24" s="25"/>
      <c r="BY24" s="25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ht="15.75" x14ac:dyDescent="0.25">
      <c r="A25" s="50">
        <v>25</v>
      </c>
      <c r="B25" s="48" t="s">
        <v>92</v>
      </c>
      <c r="C25" s="48" t="s">
        <v>218</v>
      </c>
      <c r="D25" s="48" t="s">
        <v>104</v>
      </c>
      <c r="E25" s="10" t="s">
        <v>109</v>
      </c>
      <c r="F25" s="48" t="s">
        <v>105</v>
      </c>
      <c r="G25" s="18">
        <v>42472</v>
      </c>
      <c r="I25" s="18">
        <v>42677</v>
      </c>
      <c r="J25" s="29">
        <v>42788</v>
      </c>
      <c r="K25" s="10" t="s">
        <v>225</v>
      </c>
      <c r="L25" s="19">
        <f t="shared" si="0"/>
        <v>316</v>
      </c>
      <c r="M25" s="19">
        <v>626</v>
      </c>
      <c r="N25" s="32">
        <v>656</v>
      </c>
      <c r="O25" s="19">
        <v>662</v>
      </c>
      <c r="P25" s="19">
        <f t="shared" si="1"/>
        <v>659</v>
      </c>
      <c r="Q25" s="20"/>
      <c r="S25" s="20"/>
      <c r="T25" s="20"/>
      <c r="U25" s="20"/>
      <c r="V25" s="32">
        <v>1005</v>
      </c>
      <c r="W25" s="53">
        <v>1025</v>
      </c>
      <c r="X25" s="20">
        <f>(V25+W25)/2</f>
        <v>1015</v>
      </c>
      <c r="Y25" s="21">
        <f>(X25/L25)</f>
        <v>3.212025316455696</v>
      </c>
      <c r="Z25" s="20">
        <f>(X25-P25)</f>
        <v>356</v>
      </c>
      <c r="AA25" s="22">
        <f>(Z25/112)</f>
        <v>3.1785714285714284</v>
      </c>
      <c r="AB25" s="23">
        <v>53</v>
      </c>
      <c r="AC25" s="23">
        <f>-11.548+0.4878*(AB25)-0.0289*(L25)+0.00001947*(L25*L25)+0.0000334*(AB25*L25)</f>
        <v>7.6765795200000015</v>
      </c>
      <c r="AD25" s="37">
        <v>11.707800000000001</v>
      </c>
      <c r="AE25" s="22">
        <f>AD25/X25*100</f>
        <v>1.1534778325123154</v>
      </c>
      <c r="AF25" s="37">
        <v>0.22262499999999999</v>
      </c>
      <c r="AG25" s="37">
        <v>3.6253600000000001</v>
      </c>
      <c r="AH25" s="37">
        <v>0.37440800000000002</v>
      </c>
      <c r="AI25" s="27">
        <v>25</v>
      </c>
      <c r="AJ25" s="20">
        <v>3</v>
      </c>
      <c r="AK25" s="20">
        <v>6</v>
      </c>
      <c r="AL25" s="27">
        <v>17</v>
      </c>
      <c r="AM25" s="27">
        <v>11</v>
      </c>
      <c r="AN25" s="23">
        <f>(AL25*AM25)</f>
        <v>187</v>
      </c>
      <c r="AO25" s="22">
        <f>(AA25/3.577)*100</f>
        <v>88.86137625304525</v>
      </c>
      <c r="AP25" s="21">
        <f>(AE25/1.165)*100</f>
        <v>99.010972747838238</v>
      </c>
      <c r="AQ25" s="22">
        <f>(Y25/2.984)*100</f>
        <v>107.64159907693352</v>
      </c>
      <c r="AR25" s="21">
        <f>(AG25/3.692)*100</f>
        <v>98.195016251354289</v>
      </c>
      <c r="AS25" s="22">
        <f>(AI25/30.896)*100</f>
        <v>80.916623511134119</v>
      </c>
      <c r="AT25" s="22">
        <f>(AO25*0.3)+(AP25*0.2)+(AQ25*0.2)+(AR25*0.2)+(AS25*0.1)</f>
        <v>95.719592842252197</v>
      </c>
      <c r="AU25" s="30" t="s">
        <v>262</v>
      </c>
      <c r="AX25" s="24"/>
      <c r="AY25" s="25"/>
      <c r="AZ25" s="25"/>
      <c r="BA25" s="25"/>
      <c r="BB25" s="25"/>
      <c r="BC25" s="24"/>
      <c r="BD25" s="25"/>
      <c r="BE25" s="25"/>
      <c r="BF25" s="24"/>
      <c r="BG25" s="25"/>
      <c r="BH25" s="25"/>
      <c r="BI25" s="25"/>
      <c r="BJ25" s="25"/>
      <c r="BK25" s="25"/>
      <c r="BL25" s="24"/>
      <c r="BM25" s="25"/>
      <c r="BN25" s="25"/>
      <c r="BO25" s="25"/>
      <c r="BP25" s="24"/>
      <c r="BQ25" s="25"/>
      <c r="BR25" s="24"/>
      <c r="BS25" s="25"/>
      <c r="BT25" s="25"/>
      <c r="BU25" s="25"/>
      <c r="BV25" s="25"/>
      <c r="BW25" s="26"/>
      <c r="BX25" s="25"/>
      <c r="BY25" s="25"/>
    </row>
    <row r="26" spans="1:255" s="16" customFormat="1" x14ac:dyDescent="0.2">
      <c r="A26" s="50">
        <v>26</v>
      </c>
      <c r="B26" s="48" t="s">
        <v>92</v>
      </c>
      <c r="C26" s="48" t="s">
        <v>218</v>
      </c>
      <c r="D26" s="48" t="s">
        <v>104</v>
      </c>
      <c r="E26" s="33" t="s">
        <v>110</v>
      </c>
      <c r="F26" s="48" t="s">
        <v>105</v>
      </c>
      <c r="G26" s="18">
        <v>42434</v>
      </c>
      <c r="H26" s="18"/>
      <c r="I26" s="18">
        <v>42677</v>
      </c>
      <c r="J26" s="29">
        <v>42788</v>
      </c>
      <c r="K26" s="10" t="s">
        <v>225</v>
      </c>
      <c r="L26" s="19">
        <f t="shared" si="0"/>
        <v>354</v>
      </c>
      <c r="M26" s="19">
        <v>592</v>
      </c>
      <c r="N26" s="19">
        <v>600</v>
      </c>
      <c r="O26" s="19">
        <v>596</v>
      </c>
      <c r="P26" s="19">
        <f t="shared" si="1"/>
        <v>598</v>
      </c>
      <c r="Q26" s="20"/>
      <c r="R26" s="19"/>
      <c r="S26" s="20"/>
      <c r="T26" s="20"/>
      <c r="U26" s="20"/>
      <c r="V26" s="19">
        <v>886</v>
      </c>
      <c r="W26" s="53">
        <v>882</v>
      </c>
      <c r="X26" s="20">
        <f>(V26+W26)/2</f>
        <v>884</v>
      </c>
      <c r="Y26" s="21">
        <f>(X26/L26)</f>
        <v>2.4971751412429377</v>
      </c>
      <c r="Z26" s="20">
        <f>(X26-P26)</f>
        <v>286</v>
      </c>
      <c r="AA26" s="22">
        <f>(Z26/112)</f>
        <v>2.5535714285714284</v>
      </c>
      <c r="AB26" s="23">
        <v>49.5</v>
      </c>
      <c r="AC26" s="23">
        <f>-11.548+0.4878*(AB26)-0.0289*(L26)+0.00001947*(L26*L26)+0.0000334*(AB26*L26)</f>
        <v>5.3926707200000017</v>
      </c>
      <c r="AD26" s="37">
        <v>11.93</v>
      </c>
      <c r="AE26" s="22">
        <f>AD26/X26*100</f>
        <v>1.3495475113122171</v>
      </c>
      <c r="AF26" s="37">
        <v>0.14155499999999999</v>
      </c>
      <c r="AG26" s="37">
        <v>3.7346699999999999</v>
      </c>
      <c r="AH26" s="37">
        <v>0.23116600000000001</v>
      </c>
      <c r="AI26" s="23">
        <v>27</v>
      </c>
      <c r="AJ26" s="20">
        <v>2</v>
      </c>
      <c r="AK26" s="20">
        <v>6</v>
      </c>
      <c r="AL26" s="23">
        <v>15</v>
      </c>
      <c r="AM26" s="23">
        <v>11.5</v>
      </c>
      <c r="AN26" s="23">
        <f>(AL26*AM26)</f>
        <v>172.5</v>
      </c>
      <c r="AO26" s="22">
        <f>(AA26/3.577)*100</f>
        <v>71.388633731379045</v>
      </c>
      <c r="AP26" s="21">
        <f>(AE26/1.165)*100</f>
        <v>115.84098809546927</v>
      </c>
      <c r="AQ26" s="22">
        <f>(Y26/2.984)*100</f>
        <v>83.685494009481829</v>
      </c>
      <c r="AR26" s="21">
        <f>(AG26/3.692)*100</f>
        <v>101.15574214517875</v>
      </c>
      <c r="AS26" s="22">
        <f>(AI26/30.896)*100</f>
        <v>87.38995339202485</v>
      </c>
      <c r="AT26" s="22">
        <f>(AO26*0.3)+(AP26*0.2)+(AQ26*0.2)+(AR26*0.2)+(AS26*0.1)</f>
        <v>90.292030308642182</v>
      </c>
      <c r="AU26" s="9"/>
      <c r="AV26" s="9"/>
      <c r="AW26" s="9"/>
      <c r="AX26" s="24"/>
      <c r="AY26" s="25"/>
      <c r="AZ26" s="25"/>
      <c r="BA26" s="25"/>
      <c r="BB26" s="25"/>
      <c r="BC26" s="24"/>
      <c r="BD26" s="25"/>
      <c r="BE26" s="25"/>
      <c r="BF26" s="13"/>
      <c r="BG26" s="25"/>
      <c r="BH26" s="25"/>
      <c r="BI26" s="25"/>
      <c r="BJ26" s="25"/>
      <c r="BK26" s="25"/>
      <c r="BL26" s="24"/>
      <c r="BM26" s="25"/>
      <c r="BN26" s="25"/>
      <c r="BO26" s="25"/>
      <c r="BP26" s="24"/>
      <c r="BQ26" s="25"/>
      <c r="BR26" s="24"/>
      <c r="BS26" s="25"/>
      <c r="BT26" s="25"/>
      <c r="BU26" s="25"/>
      <c r="BV26" s="25"/>
      <c r="BW26" s="26"/>
      <c r="BX26" s="25"/>
      <c r="BY26" s="25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s="16" customFormat="1" x14ac:dyDescent="0.2">
      <c r="A27" s="50">
        <v>23</v>
      </c>
      <c r="B27" s="48" t="s">
        <v>92</v>
      </c>
      <c r="C27" s="48" t="s">
        <v>218</v>
      </c>
      <c r="D27" s="48" t="s">
        <v>104</v>
      </c>
      <c r="E27" s="10" t="s">
        <v>107</v>
      </c>
      <c r="F27" s="48" t="s">
        <v>105</v>
      </c>
      <c r="G27" s="18">
        <v>42440</v>
      </c>
      <c r="H27" s="18"/>
      <c r="I27" s="18">
        <v>42677</v>
      </c>
      <c r="J27" s="29">
        <v>42788</v>
      </c>
      <c r="K27" s="10" t="s">
        <v>225</v>
      </c>
      <c r="L27" s="19">
        <f t="shared" si="0"/>
        <v>348</v>
      </c>
      <c r="M27" s="19">
        <v>628</v>
      </c>
      <c r="N27" s="19">
        <v>634</v>
      </c>
      <c r="O27" s="19">
        <v>620</v>
      </c>
      <c r="P27" s="19">
        <f t="shared" si="1"/>
        <v>627</v>
      </c>
      <c r="Q27" s="20"/>
      <c r="R27" s="19"/>
      <c r="S27" s="20"/>
      <c r="T27" s="20"/>
      <c r="U27" s="20"/>
      <c r="V27" s="19">
        <v>970</v>
      </c>
      <c r="W27" s="53">
        <v>972</v>
      </c>
      <c r="X27" s="20">
        <f>(V27+W27)/2</f>
        <v>971</v>
      </c>
      <c r="Y27" s="21">
        <f>(X27/L27)</f>
        <v>2.7902298850574714</v>
      </c>
      <c r="Z27" s="20">
        <f>(X27-P27)</f>
        <v>344</v>
      </c>
      <c r="AA27" s="22">
        <f>(Z27/112)</f>
        <v>3.0714285714285716</v>
      </c>
      <c r="AB27" s="23">
        <v>51</v>
      </c>
      <c r="AC27" s="23">
        <f>-11.548+0.4878*(AB27)-0.0289*(L27)+0.00001947*(L27*L27)+0.0000334*(AB27*L27)</f>
        <v>6.22327808</v>
      </c>
      <c r="AD27" s="37">
        <v>10.3911</v>
      </c>
      <c r="AE27" s="22">
        <f>AD27/X27*100</f>
        <v>1.0701441812564367</v>
      </c>
      <c r="AF27" s="37">
        <v>0.25099900000000003</v>
      </c>
      <c r="AG27" s="37">
        <v>3.15428</v>
      </c>
      <c r="AH27" s="37">
        <v>0.29765200000000003</v>
      </c>
      <c r="AI27" s="23">
        <v>23</v>
      </c>
      <c r="AJ27" s="20">
        <v>3</v>
      </c>
      <c r="AK27" s="20">
        <v>6</v>
      </c>
      <c r="AL27" s="23">
        <v>15.5</v>
      </c>
      <c r="AM27" s="23">
        <v>10</v>
      </c>
      <c r="AN27" s="23">
        <f>(AL27*AM27)</f>
        <v>155</v>
      </c>
      <c r="AO27" s="22">
        <f>(AA27/3.577)*100</f>
        <v>85.866048963616763</v>
      </c>
      <c r="AP27" s="21">
        <f>(AE27/1.165)*100</f>
        <v>91.857869635745644</v>
      </c>
      <c r="AQ27" s="22">
        <f>(Y27/2.984)*100</f>
        <v>93.506363440263783</v>
      </c>
      <c r="AR27" s="21">
        <f>(AG27/3.692)*100</f>
        <v>85.435536294691218</v>
      </c>
      <c r="AS27" s="22">
        <f>(AI27/30.896)*100</f>
        <v>74.443293630243389</v>
      </c>
      <c r="AT27" s="22">
        <f>(AO27*0.3)+(AP27*0.2)+(AQ27*0.2)+(AR27*0.2)+(AS27*0.1)</f>
        <v>87.364097926249499</v>
      </c>
      <c r="AU27" s="9"/>
      <c r="AV27" s="9"/>
      <c r="AW27" s="9"/>
      <c r="AX27" s="24"/>
      <c r="AY27" s="25"/>
      <c r="AZ27" s="25"/>
      <c r="BA27" s="25"/>
      <c r="BB27" s="25"/>
      <c r="BC27" s="24"/>
      <c r="BD27" s="25"/>
      <c r="BE27" s="25"/>
      <c r="BF27" s="24"/>
      <c r="BG27" s="25"/>
      <c r="BH27" s="25"/>
      <c r="BI27" s="25"/>
      <c r="BJ27" s="25"/>
      <c r="BK27" s="25"/>
      <c r="BL27" s="24"/>
      <c r="BM27" s="25"/>
      <c r="BN27" s="25"/>
      <c r="BO27" s="25"/>
      <c r="BP27" s="24"/>
      <c r="BQ27" s="25"/>
      <c r="BR27" s="24"/>
      <c r="BS27" s="25"/>
      <c r="BT27" s="25"/>
      <c r="BU27" s="25"/>
      <c r="BV27" s="25"/>
      <c r="BW27" s="26"/>
      <c r="BX27" s="25"/>
      <c r="BY27" s="25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ht="15.75" x14ac:dyDescent="0.25">
      <c r="A28" s="50">
        <v>27</v>
      </c>
      <c r="B28" s="48" t="s">
        <v>92</v>
      </c>
      <c r="C28" s="48" t="s">
        <v>218</v>
      </c>
      <c r="D28" s="48" t="s">
        <v>104</v>
      </c>
      <c r="E28" s="10" t="s">
        <v>111</v>
      </c>
      <c r="F28" s="48" t="s">
        <v>105</v>
      </c>
      <c r="G28" s="18">
        <v>42438</v>
      </c>
      <c r="I28" s="18">
        <v>42677</v>
      </c>
      <c r="J28" s="29">
        <v>42788</v>
      </c>
      <c r="K28" s="10" t="s">
        <v>225</v>
      </c>
      <c r="L28" s="19">
        <f t="shared" si="0"/>
        <v>350</v>
      </c>
      <c r="M28" s="19">
        <v>556</v>
      </c>
      <c r="N28" s="19">
        <v>558</v>
      </c>
      <c r="O28" s="19">
        <v>550</v>
      </c>
      <c r="P28" s="19">
        <f t="shared" si="1"/>
        <v>554</v>
      </c>
      <c r="Q28" s="20"/>
      <c r="S28" s="20"/>
      <c r="T28" s="20"/>
      <c r="U28" s="20"/>
      <c r="V28" s="19">
        <v>808</v>
      </c>
      <c r="W28" s="53">
        <v>798</v>
      </c>
      <c r="X28" s="20">
        <f>(V28+W28)/2</f>
        <v>803</v>
      </c>
      <c r="Y28" s="21">
        <f>(X28/L28)</f>
        <v>2.2942857142857145</v>
      </c>
      <c r="Z28" s="20">
        <f>(X28-P28)</f>
        <v>249</v>
      </c>
      <c r="AA28" s="22">
        <f>(Z28/112)</f>
        <v>2.2232142857142856</v>
      </c>
      <c r="AB28" s="27">
        <v>50.5</v>
      </c>
      <c r="AC28" s="23">
        <f>-11.548+0.4878*(AB28)-0.0289*(L28)+0.00001947*(L28*L28)+0.0000334*(AB28*L28)</f>
        <v>5.9463200000000009</v>
      </c>
      <c r="AD28" s="37">
        <v>9.2901799999999994</v>
      </c>
      <c r="AE28" s="22">
        <f>AD28/X28*100</f>
        <v>1.15693399750934</v>
      </c>
      <c r="AF28" s="37">
        <v>0.1613</v>
      </c>
      <c r="AG28" s="37">
        <v>4.1626000000000003</v>
      </c>
      <c r="AH28" s="37">
        <v>0.30411500000000002</v>
      </c>
      <c r="AI28" s="27">
        <v>26</v>
      </c>
      <c r="AJ28" s="20">
        <v>3</v>
      </c>
      <c r="AK28" s="20">
        <v>6</v>
      </c>
      <c r="AL28" s="23">
        <v>14.5</v>
      </c>
      <c r="AM28" s="27">
        <v>11.5</v>
      </c>
      <c r="AN28" s="23">
        <f>(AL28*AM28)</f>
        <v>166.75</v>
      </c>
      <c r="AO28" s="22">
        <f>(AA28/3.577)*100</f>
        <v>62.153041255641192</v>
      </c>
      <c r="AP28" s="21">
        <f>(AE28/1.165)*100</f>
        <v>99.307639271187981</v>
      </c>
      <c r="AQ28" s="22">
        <f>(Y28/2.984)*100</f>
        <v>76.886250478743776</v>
      </c>
      <c r="AR28" s="21">
        <f>(AG28/3.692)*100</f>
        <v>112.74647887323943</v>
      </c>
      <c r="AS28" s="22">
        <f>(AI28/30.896)*100</f>
        <v>84.153288451579485</v>
      </c>
      <c r="AT28" s="22">
        <f>(AO28*0.3)+(AP28*0.2)+(AQ28*0.2)+(AR28*0.2)+(AS28*0.1)</f>
        <v>84.849314946484554</v>
      </c>
      <c r="AU28" s="30"/>
    </row>
    <row r="29" spans="1:255" x14ac:dyDescent="0.2">
      <c r="A29" s="50">
        <v>22</v>
      </c>
      <c r="B29" s="48" t="s">
        <v>92</v>
      </c>
      <c r="C29" s="48" t="s">
        <v>218</v>
      </c>
      <c r="D29" s="48" t="s">
        <v>104</v>
      </c>
      <c r="E29" s="10" t="s">
        <v>106</v>
      </c>
      <c r="F29" s="48" t="s">
        <v>105</v>
      </c>
      <c r="G29" s="18">
        <v>42440</v>
      </c>
      <c r="I29" s="18">
        <v>42677</v>
      </c>
      <c r="J29" s="29">
        <v>42788</v>
      </c>
      <c r="K29" s="33" t="s">
        <v>225</v>
      </c>
      <c r="L29" s="19">
        <f t="shared" si="0"/>
        <v>348</v>
      </c>
      <c r="M29" s="19">
        <v>452</v>
      </c>
      <c r="N29" s="32">
        <v>490</v>
      </c>
      <c r="O29" s="19">
        <v>472</v>
      </c>
      <c r="P29" s="19">
        <f t="shared" si="1"/>
        <v>481</v>
      </c>
      <c r="Q29" s="20"/>
      <c r="S29" s="20"/>
      <c r="T29" s="20"/>
      <c r="U29" s="20"/>
      <c r="V29" s="32"/>
      <c r="W29" s="53"/>
      <c r="X29" s="20"/>
      <c r="Y29" s="21"/>
      <c r="Z29" s="20"/>
      <c r="AD29" s="37"/>
      <c r="AF29" s="37"/>
      <c r="AG29" s="37"/>
      <c r="AH29" s="37"/>
      <c r="AJ29" s="20"/>
      <c r="AK29" s="20"/>
      <c r="AP29" s="21"/>
      <c r="AR29" s="21"/>
      <c r="AU29" s="9" t="s">
        <v>219</v>
      </c>
      <c r="AX29" s="24"/>
      <c r="AY29" s="25"/>
      <c r="AZ29" s="25"/>
      <c r="BA29" s="25"/>
      <c r="BB29" s="25"/>
      <c r="BC29" s="24"/>
      <c r="BD29" s="25"/>
      <c r="BE29" s="25"/>
      <c r="BG29" s="25"/>
      <c r="BH29" s="25"/>
      <c r="BI29" s="25"/>
      <c r="BJ29" s="25"/>
      <c r="BK29" s="25"/>
      <c r="BL29" s="24"/>
      <c r="BM29" s="25"/>
      <c r="BN29" s="25"/>
      <c r="BO29" s="25"/>
      <c r="BP29" s="24"/>
      <c r="BQ29" s="25"/>
      <c r="BR29" s="24"/>
      <c r="BS29" s="25"/>
      <c r="BT29" s="25"/>
      <c r="BU29" s="25"/>
      <c r="BV29" s="25"/>
      <c r="BW29" s="26"/>
      <c r="BX29" s="25"/>
      <c r="BY29" s="25"/>
    </row>
    <row r="30" spans="1:255" ht="15.75" x14ac:dyDescent="0.25">
      <c r="A30" s="19">
        <v>94</v>
      </c>
      <c r="B30" s="48" t="s">
        <v>92</v>
      </c>
      <c r="C30" s="48" t="s">
        <v>218</v>
      </c>
      <c r="D30" s="48" t="s">
        <v>183</v>
      </c>
      <c r="E30" s="10" t="s">
        <v>187</v>
      </c>
      <c r="F30" s="48" t="s">
        <v>184</v>
      </c>
      <c r="G30" s="18">
        <v>42457</v>
      </c>
      <c r="I30" s="18">
        <v>42677</v>
      </c>
      <c r="J30" s="29">
        <v>42788</v>
      </c>
      <c r="K30" s="10" t="s">
        <v>239</v>
      </c>
      <c r="L30" s="19">
        <f t="shared" si="0"/>
        <v>331</v>
      </c>
      <c r="M30" s="19">
        <v>552</v>
      </c>
      <c r="N30" s="19">
        <v>530</v>
      </c>
      <c r="O30" s="19">
        <v>540</v>
      </c>
      <c r="P30" s="19">
        <f t="shared" si="1"/>
        <v>535</v>
      </c>
      <c r="V30" s="19">
        <v>910</v>
      </c>
      <c r="W30" s="19">
        <v>890</v>
      </c>
      <c r="X30" s="20">
        <f t="shared" ref="X30:X52" si="15">(V30+W30)/2</f>
        <v>900</v>
      </c>
      <c r="Y30" s="21">
        <f t="shared" ref="Y30:Y52" si="16">(X30/L30)</f>
        <v>2.7190332326283988</v>
      </c>
      <c r="Z30" s="20">
        <f t="shared" ref="Z30:Z52" si="17">(X30-P30)</f>
        <v>365</v>
      </c>
      <c r="AA30" s="22">
        <f t="shared" ref="AA30:AA52" si="18">(Z30/112)</f>
        <v>3.2589285714285716</v>
      </c>
      <c r="AB30" s="23">
        <v>49</v>
      </c>
      <c r="AC30" s="23">
        <f t="shared" ref="AC30:AC52" si="19">-11.548+0.4878*(AB30)-0.0289*(L30)+0.00001947*(L30*L30)+0.0000334*(AB30*L30)</f>
        <v>5.4631672700000014</v>
      </c>
      <c r="AD30" s="37">
        <v>11.7072</v>
      </c>
      <c r="AE30" s="22">
        <f t="shared" ref="AE30:AE52" si="20">AD30/X30*100</f>
        <v>1.3008</v>
      </c>
      <c r="AF30" s="37">
        <v>0.30752200000000002</v>
      </c>
      <c r="AG30" s="37">
        <v>5.0952200000000003</v>
      </c>
      <c r="AH30" s="37">
        <v>0.33619399999999999</v>
      </c>
      <c r="AI30" s="23">
        <v>27</v>
      </c>
      <c r="AJ30" s="19">
        <v>2</v>
      </c>
      <c r="AK30" s="19">
        <v>6</v>
      </c>
      <c r="AL30" s="23">
        <v>14.5</v>
      </c>
      <c r="AM30" s="23">
        <v>11</v>
      </c>
      <c r="AN30" s="23">
        <f t="shared" ref="AN30:AN52" si="21">(AL30*AM30)</f>
        <v>159.5</v>
      </c>
      <c r="AO30" s="22">
        <f t="shared" ref="AO30:AO52" si="22">(AA30/3.577)*100</f>
        <v>91.107871720116634</v>
      </c>
      <c r="AP30" s="21">
        <f t="shared" ref="AP30:AP52" si="23">(AE30/1.165)*100</f>
        <v>111.65665236051501</v>
      </c>
      <c r="AQ30" s="22">
        <f t="shared" ref="AQ30:AQ52" si="24">(Y30/2.984)*100</f>
        <v>91.120416643042859</v>
      </c>
      <c r="AR30" s="21">
        <f t="shared" ref="AR30:AR52" si="25">(AG30/3.692)*100</f>
        <v>138.00704225352115</v>
      </c>
      <c r="AS30" s="22">
        <f t="shared" ref="AS30:AS52" si="26">(AI30/30.896)*100</f>
        <v>87.38995339202485</v>
      </c>
      <c r="AT30" s="22">
        <f t="shared" ref="AT30:AT52" si="27">(AO30*0.3)+(AP30*0.2)+(AQ30*0.2)+(AR30*0.2)+(AS30*0.1)</f>
        <v>104.22817910665329</v>
      </c>
      <c r="AU30" s="30" t="s">
        <v>263</v>
      </c>
    </row>
    <row r="31" spans="1:255" x14ac:dyDescent="0.2">
      <c r="A31" s="19">
        <v>92</v>
      </c>
      <c r="B31" s="48" t="s">
        <v>92</v>
      </c>
      <c r="C31" s="48" t="s">
        <v>218</v>
      </c>
      <c r="D31" s="48" t="s">
        <v>183</v>
      </c>
      <c r="E31" s="10" t="s">
        <v>185</v>
      </c>
      <c r="F31" s="48" t="s">
        <v>184</v>
      </c>
      <c r="G31" s="18">
        <v>42441</v>
      </c>
      <c r="I31" s="18">
        <v>42677</v>
      </c>
      <c r="J31" s="29">
        <v>42788</v>
      </c>
      <c r="K31" s="10" t="s">
        <v>239</v>
      </c>
      <c r="L31" s="19">
        <f t="shared" si="0"/>
        <v>347</v>
      </c>
      <c r="M31" s="19">
        <v>584</v>
      </c>
      <c r="N31" s="19">
        <v>592</v>
      </c>
      <c r="O31" s="19">
        <v>606</v>
      </c>
      <c r="P31" s="19">
        <f t="shared" si="1"/>
        <v>599</v>
      </c>
      <c r="V31" s="19">
        <v>988</v>
      </c>
      <c r="W31" s="19">
        <v>972</v>
      </c>
      <c r="X31" s="20">
        <f t="shared" si="15"/>
        <v>980</v>
      </c>
      <c r="Y31" s="21">
        <f t="shared" si="16"/>
        <v>2.8242074927953889</v>
      </c>
      <c r="Z31" s="20">
        <f t="shared" si="17"/>
        <v>381</v>
      </c>
      <c r="AA31" s="22">
        <f t="shared" si="18"/>
        <v>3.4017857142857144</v>
      </c>
      <c r="AB31" s="23">
        <v>49.5</v>
      </c>
      <c r="AC31" s="23">
        <f t="shared" si="19"/>
        <v>5.4878583300000017</v>
      </c>
      <c r="AD31" s="37">
        <v>11.7477</v>
      </c>
      <c r="AE31" s="22">
        <f t="shared" si="20"/>
        <v>1.1987448979591835</v>
      </c>
      <c r="AF31" s="37">
        <v>0.28999399999999997</v>
      </c>
      <c r="AG31" s="37">
        <v>3.8285</v>
      </c>
      <c r="AH31" s="37">
        <v>0.35724400000000001</v>
      </c>
      <c r="AI31" s="23">
        <v>28.5</v>
      </c>
      <c r="AJ31" s="19">
        <v>2</v>
      </c>
      <c r="AK31" s="19">
        <v>6</v>
      </c>
      <c r="AL31" s="23">
        <v>13.5</v>
      </c>
      <c r="AM31" s="23">
        <v>11</v>
      </c>
      <c r="AN31" s="23">
        <f t="shared" si="21"/>
        <v>148.5</v>
      </c>
      <c r="AO31" s="22">
        <f t="shared" si="22"/>
        <v>95.101641439354609</v>
      </c>
      <c r="AP31" s="21">
        <f t="shared" si="23"/>
        <v>102.89655776473678</v>
      </c>
      <c r="AQ31" s="22">
        <f t="shared" si="24"/>
        <v>94.64502321700364</v>
      </c>
      <c r="AR31" s="21">
        <f t="shared" si="25"/>
        <v>103.69718309859155</v>
      </c>
      <c r="AS31" s="22">
        <f t="shared" si="26"/>
        <v>92.244950802692898</v>
      </c>
      <c r="AT31" s="22">
        <f t="shared" si="27"/>
        <v>98.002740328142067</v>
      </c>
    </row>
    <row r="32" spans="1:255" x14ac:dyDescent="0.2">
      <c r="A32" s="19">
        <v>95</v>
      </c>
      <c r="B32" s="48" t="s">
        <v>92</v>
      </c>
      <c r="C32" s="48" t="s">
        <v>218</v>
      </c>
      <c r="D32" s="48" t="s">
        <v>183</v>
      </c>
      <c r="E32" s="10" t="s">
        <v>188</v>
      </c>
      <c r="F32" s="48" t="s">
        <v>184</v>
      </c>
      <c r="G32" s="18">
        <v>42468</v>
      </c>
      <c r="I32" s="18">
        <v>42677</v>
      </c>
      <c r="J32" s="29">
        <v>42788</v>
      </c>
      <c r="K32" s="10" t="s">
        <v>239</v>
      </c>
      <c r="L32" s="19">
        <f t="shared" si="0"/>
        <v>320</v>
      </c>
      <c r="M32" s="19">
        <v>560</v>
      </c>
      <c r="N32" s="19">
        <v>564</v>
      </c>
      <c r="O32" s="19">
        <v>560</v>
      </c>
      <c r="P32" s="19">
        <f t="shared" si="1"/>
        <v>562</v>
      </c>
      <c r="V32" s="19">
        <v>898</v>
      </c>
      <c r="W32" s="19">
        <v>896</v>
      </c>
      <c r="X32" s="20">
        <f t="shared" si="15"/>
        <v>897</v>
      </c>
      <c r="Y32" s="21">
        <f t="shared" si="16"/>
        <v>2.8031250000000001</v>
      </c>
      <c r="Z32" s="20">
        <f t="shared" si="17"/>
        <v>335</v>
      </c>
      <c r="AA32" s="22">
        <f t="shared" si="18"/>
        <v>2.9910714285714284</v>
      </c>
      <c r="AB32" s="23">
        <v>48.5</v>
      </c>
      <c r="AC32" s="23">
        <f t="shared" si="19"/>
        <v>5.3743960000000008</v>
      </c>
      <c r="AD32" s="37">
        <v>11.5245</v>
      </c>
      <c r="AE32" s="22">
        <f t="shared" si="20"/>
        <v>1.2847826086956522</v>
      </c>
      <c r="AF32" s="37">
        <v>0.24862699999999999</v>
      </c>
      <c r="AG32" s="37">
        <v>4.0979599999999996</v>
      </c>
      <c r="AH32" s="37">
        <v>0.26941900000000002</v>
      </c>
      <c r="AI32" s="23">
        <v>30.5</v>
      </c>
      <c r="AJ32" s="19">
        <v>1</v>
      </c>
      <c r="AK32" s="19">
        <v>6</v>
      </c>
      <c r="AL32" s="23">
        <v>16.5</v>
      </c>
      <c r="AM32" s="23">
        <v>12</v>
      </c>
      <c r="AN32" s="23">
        <f t="shared" si="21"/>
        <v>198</v>
      </c>
      <c r="AO32" s="22">
        <f t="shared" si="22"/>
        <v>83.619553496545379</v>
      </c>
      <c r="AP32" s="21">
        <f t="shared" si="23"/>
        <v>110.28176898675126</v>
      </c>
      <c r="AQ32" s="22">
        <f t="shared" si="24"/>
        <v>93.938505361930297</v>
      </c>
      <c r="AR32" s="21">
        <f t="shared" si="25"/>
        <v>110.99566630552545</v>
      </c>
      <c r="AS32" s="22">
        <f t="shared" si="26"/>
        <v>98.718280683583643</v>
      </c>
      <c r="AT32" s="22">
        <f t="shared" si="27"/>
        <v>98.000882248163379</v>
      </c>
    </row>
    <row r="33" spans="1:255" s="16" customFormat="1" x14ac:dyDescent="0.2">
      <c r="A33" s="19">
        <v>93</v>
      </c>
      <c r="B33" s="48" t="s">
        <v>92</v>
      </c>
      <c r="C33" s="48" t="s">
        <v>218</v>
      </c>
      <c r="D33" s="48" t="s">
        <v>183</v>
      </c>
      <c r="E33" s="10" t="s">
        <v>186</v>
      </c>
      <c r="F33" s="48" t="s">
        <v>184</v>
      </c>
      <c r="G33" s="18">
        <v>42461</v>
      </c>
      <c r="H33" s="18"/>
      <c r="I33" s="18">
        <v>42677</v>
      </c>
      <c r="J33" s="29">
        <v>42788</v>
      </c>
      <c r="K33" s="10" t="s">
        <v>239</v>
      </c>
      <c r="L33" s="19">
        <f t="shared" si="0"/>
        <v>327</v>
      </c>
      <c r="M33" s="19">
        <v>498</v>
      </c>
      <c r="N33" s="19">
        <v>494</v>
      </c>
      <c r="O33" s="19">
        <v>510</v>
      </c>
      <c r="P33" s="19">
        <f t="shared" si="1"/>
        <v>502</v>
      </c>
      <c r="Q33" s="19"/>
      <c r="R33" s="19"/>
      <c r="S33" s="19"/>
      <c r="T33" s="19"/>
      <c r="U33" s="19"/>
      <c r="V33" s="19">
        <v>836</v>
      </c>
      <c r="W33" s="19">
        <v>830</v>
      </c>
      <c r="X33" s="20">
        <f t="shared" si="15"/>
        <v>833</v>
      </c>
      <c r="Y33" s="21">
        <f t="shared" si="16"/>
        <v>2.547400611620795</v>
      </c>
      <c r="Z33" s="20">
        <f t="shared" si="17"/>
        <v>331</v>
      </c>
      <c r="AA33" s="22">
        <f t="shared" si="18"/>
        <v>2.9553571428571428</v>
      </c>
      <c r="AB33" s="23">
        <v>46</v>
      </c>
      <c r="AC33" s="23">
        <f t="shared" si="19"/>
        <v>4.0248104300000005</v>
      </c>
      <c r="AD33" s="37">
        <v>9.8623799999999999</v>
      </c>
      <c r="AE33" s="22">
        <f t="shared" si="20"/>
        <v>1.1839591836734693</v>
      </c>
      <c r="AF33" s="37">
        <v>0.35794900000000002</v>
      </c>
      <c r="AG33" s="37">
        <v>3.6331500000000001</v>
      </c>
      <c r="AH33" s="37">
        <v>0.336146</v>
      </c>
      <c r="AI33" s="23">
        <v>27</v>
      </c>
      <c r="AJ33" s="19">
        <v>1</v>
      </c>
      <c r="AK33" s="19">
        <v>6</v>
      </c>
      <c r="AL33" s="23">
        <v>15.5</v>
      </c>
      <c r="AM33" s="23">
        <v>11</v>
      </c>
      <c r="AN33" s="23">
        <f t="shared" si="21"/>
        <v>170.5</v>
      </c>
      <c r="AO33" s="22">
        <f t="shared" si="22"/>
        <v>82.621111066735892</v>
      </c>
      <c r="AP33" s="21">
        <f t="shared" si="23"/>
        <v>101.62739774021195</v>
      </c>
      <c r="AQ33" s="22">
        <f t="shared" si="24"/>
        <v>85.36865320445024</v>
      </c>
      <c r="AR33" s="21">
        <f t="shared" si="25"/>
        <v>98.406013001083423</v>
      </c>
      <c r="AS33" s="22">
        <f t="shared" si="26"/>
        <v>87.38995339202485</v>
      </c>
      <c r="AT33" s="22">
        <f t="shared" si="27"/>
        <v>90.605741448372385</v>
      </c>
      <c r="AU33" s="9"/>
      <c r="AV33" s="9"/>
      <c r="AW33" s="9"/>
      <c r="AX33" s="13"/>
      <c r="AY33" s="9"/>
      <c r="AZ33" s="9"/>
      <c r="BA33" s="9"/>
      <c r="BB33" s="28"/>
      <c r="BC33" s="13"/>
      <c r="BD33" s="28"/>
      <c r="BE33" s="28"/>
      <c r="BF33" s="13"/>
      <c r="BG33" s="13"/>
      <c r="BH33" s="9"/>
      <c r="BI33" s="9"/>
      <c r="BJ33" s="9"/>
      <c r="BK33" s="28"/>
      <c r="BL33" s="13"/>
      <c r="BM33" s="28"/>
      <c r="BN33" s="28"/>
      <c r="BO33" s="9"/>
      <c r="BP33" s="9"/>
      <c r="BQ33" s="9"/>
      <c r="BR33" s="9"/>
      <c r="BS33" s="28"/>
      <c r="BT33" s="9"/>
      <c r="BU33" s="9"/>
      <c r="BV33" s="9"/>
      <c r="BW33" s="15"/>
      <c r="BX33" s="28"/>
      <c r="BY33" s="28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s="16" customFormat="1" ht="15.75" x14ac:dyDescent="0.25">
      <c r="A34" s="50">
        <v>28</v>
      </c>
      <c r="B34" s="48" t="s">
        <v>92</v>
      </c>
      <c r="C34" s="48" t="s">
        <v>218</v>
      </c>
      <c r="D34" s="52" t="s">
        <v>112</v>
      </c>
      <c r="E34" s="10" t="s">
        <v>113</v>
      </c>
      <c r="F34" s="48" t="s">
        <v>90</v>
      </c>
      <c r="G34" s="18">
        <v>42404</v>
      </c>
      <c r="H34" s="18"/>
      <c r="I34" s="18">
        <v>42677</v>
      </c>
      <c r="J34" s="29">
        <v>42788</v>
      </c>
      <c r="K34" s="10" t="s">
        <v>226</v>
      </c>
      <c r="L34" s="19">
        <f t="shared" ref="L34:L52" si="28">J34-G34</f>
        <v>384</v>
      </c>
      <c r="M34" s="19">
        <v>974</v>
      </c>
      <c r="N34" s="19">
        <v>978</v>
      </c>
      <c r="O34" s="19">
        <v>1035</v>
      </c>
      <c r="P34" s="19">
        <f t="shared" ref="P34:P52" si="29">AVERAGE(N34:O34)</f>
        <v>1006.5</v>
      </c>
      <c r="Q34" s="20"/>
      <c r="R34" s="19"/>
      <c r="S34" s="20"/>
      <c r="T34" s="20"/>
      <c r="U34" s="20"/>
      <c r="V34" s="19">
        <v>1525</v>
      </c>
      <c r="W34" s="53">
        <v>1490</v>
      </c>
      <c r="X34" s="20">
        <f t="shared" si="15"/>
        <v>1507.5</v>
      </c>
      <c r="Y34" s="21">
        <f t="shared" si="16"/>
        <v>3.92578125</v>
      </c>
      <c r="Z34" s="20">
        <f t="shared" si="17"/>
        <v>501</v>
      </c>
      <c r="AA34" s="22">
        <f t="shared" si="18"/>
        <v>4.4732142857142856</v>
      </c>
      <c r="AB34" s="23">
        <v>53.5</v>
      </c>
      <c r="AC34" s="23">
        <f t="shared" si="19"/>
        <v>7.0088379200000013</v>
      </c>
      <c r="AD34" s="37">
        <v>16.173500000000001</v>
      </c>
      <c r="AE34" s="22">
        <f t="shared" si="20"/>
        <v>1.0728689883913765</v>
      </c>
      <c r="AF34" s="37">
        <v>0.28415600000000002</v>
      </c>
      <c r="AG34" s="37">
        <v>3.3102399999999998</v>
      </c>
      <c r="AH34" s="37">
        <v>0.35322399999999998</v>
      </c>
      <c r="AI34" s="27">
        <v>35</v>
      </c>
      <c r="AJ34" s="20">
        <v>3</v>
      </c>
      <c r="AK34" s="20">
        <v>7</v>
      </c>
      <c r="AL34" s="27">
        <v>17</v>
      </c>
      <c r="AM34" s="27">
        <v>14</v>
      </c>
      <c r="AN34" s="23">
        <f t="shared" si="21"/>
        <v>238</v>
      </c>
      <c r="AO34" s="22">
        <f t="shared" si="22"/>
        <v>125.05491433363952</v>
      </c>
      <c r="AP34" s="21">
        <f t="shared" si="23"/>
        <v>92.091758660203979</v>
      </c>
      <c r="AQ34" s="22">
        <f t="shared" si="24"/>
        <v>131.56103384718497</v>
      </c>
      <c r="AR34" s="21">
        <f t="shared" si="25"/>
        <v>89.659804983748643</v>
      </c>
      <c r="AS34" s="22">
        <f t="shared" si="26"/>
        <v>113.28327291558777</v>
      </c>
      <c r="AT34" s="22">
        <f t="shared" si="27"/>
        <v>111.50732108987815</v>
      </c>
      <c r="AU34" s="30" t="s">
        <v>264</v>
      </c>
      <c r="AV34" s="9"/>
      <c r="AW34" s="9"/>
      <c r="AX34" s="24"/>
      <c r="AY34" s="25"/>
      <c r="AZ34" s="25"/>
      <c r="BA34" s="25"/>
      <c r="BB34" s="25"/>
      <c r="BC34" s="24"/>
      <c r="BD34" s="25"/>
      <c r="BE34" s="25"/>
      <c r="BF34" s="13"/>
      <c r="BG34" s="25"/>
      <c r="BH34" s="25"/>
      <c r="BI34" s="25"/>
      <c r="BJ34" s="25"/>
      <c r="BK34" s="25"/>
      <c r="BL34" s="24"/>
      <c r="BM34" s="25"/>
      <c r="BN34" s="25"/>
      <c r="BO34" s="25"/>
      <c r="BP34" s="24"/>
      <c r="BQ34" s="25"/>
      <c r="BR34" s="24"/>
      <c r="BS34" s="25"/>
      <c r="BT34" s="25"/>
      <c r="BU34" s="25"/>
      <c r="BV34" s="25"/>
      <c r="BW34" s="26"/>
      <c r="BX34" s="25"/>
      <c r="BY34" s="25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ht="15.75" x14ac:dyDescent="0.25">
      <c r="A35" s="50">
        <v>20</v>
      </c>
      <c r="B35" s="48" t="s">
        <v>92</v>
      </c>
      <c r="C35" s="48" t="s">
        <v>218</v>
      </c>
      <c r="D35" s="52" t="s">
        <v>88</v>
      </c>
      <c r="E35" s="10" t="s">
        <v>102</v>
      </c>
      <c r="F35" s="48" t="s">
        <v>90</v>
      </c>
      <c r="G35" s="18">
        <v>42449</v>
      </c>
      <c r="I35" s="18">
        <v>42677</v>
      </c>
      <c r="J35" s="29">
        <v>42788</v>
      </c>
      <c r="K35" s="10" t="s">
        <v>224</v>
      </c>
      <c r="L35" s="19">
        <f t="shared" si="28"/>
        <v>339</v>
      </c>
      <c r="M35" s="19">
        <v>634</v>
      </c>
      <c r="N35" s="19">
        <v>658</v>
      </c>
      <c r="O35" s="19">
        <v>660</v>
      </c>
      <c r="P35" s="19">
        <f t="shared" si="29"/>
        <v>659</v>
      </c>
      <c r="Q35" s="20"/>
      <c r="S35" s="20"/>
      <c r="T35" s="20"/>
      <c r="U35" s="20"/>
      <c r="V35" s="19">
        <v>1160</v>
      </c>
      <c r="W35" s="53">
        <v>1190</v>
      </c>
      <c r="X35" s="20">
        <f t="shared" si="15"/>
        <v>1175</v>
      </c>
      <c r="Y35" s="21">
        <f t="shared" si="16"/>
        <v>3.4660766961651919</v>
      </c>
      <c r="Z35" s="20">
        <f t="shared" si="17"/>
        <v>516</v>
      </c>
      <c r="AA35" s="22">
        <f t="shared" si="18"/>
        <v>4.6071428571428568</v>
      </c>
      <c r="AB35" s="27">
        <v>51.5</v>
      </c>
      <c r="AC35" s="23">
        <f t="shared" si="19"/>
        <v>6.5972257700000005</v>
      </c>
      <c r="AD35" s="37">
        <v>13.045999999999999</v>
      </c>
      <c r="AE35" s="22">
        <f t="shared" si="20"/>
        <v>1.1102978723404255</v>
      </c>
      <c r="AF35" s="37">
        <v>0.26585999999999999</v>
      </c>
      <c r="AG35" s="37">
        <v>3.6045600000000002</v>
      </c>
      <c r="AH35" s="37">
        <v>0.33702100000000002</v>
      </c>
      <c r="AI35" s="27">
        <v>34</v>
      </c>
      <c r="AJ35" s="20">
        <v>4</v>
      </c>
      <c r="AK35" s="20">
        <v>7</v>
      </c>
      <c r="AL35" s="27">
        <v>15.5</v>
      </c>
      <c r="AM35" s="27">
        <v>11</v>
      </c>
      <c r="AN35" s="23">
        <f t="shared" si="21"/>
        <v>170.5</v>
      </c>
      <c r="AO35" s="22">
        <f t="shared" si="22"/>
        <v>128.79907344542514</v>
      </c>
      <c r="AP35" s="21">
        <f t="shared" si="23"/>
        <v>95.304538398319778</v>
      </c>
      <c r="AQ35" s="22">
        <f t="shared" si="24"/>
        <v>116.15538526022762</v>
      </c>
      <c r="AR35" s="21">
        <f t="shared" si="25"/>
        <v>97.631635969664146</v>
      </c>
      <c r="AS35" s="22">
        <f t="shared" si="26"/>
        <v>110.04660797514241</v>
      </c>
      <c r="AT35" s="22">
        <f t="shared" si="27"/>
        <v>111.46269475678409</v>
      </c>
      <c r="AU35" s="30" t="s">
        <v>266</v>
      </c>
      <c r="AX35" s="24"/>
      <c r="AY35" s="25"/>
      <c r="AZ35" s="25"/>
      <c r="BA35" s="25"/>
      <c r="BB35" s="25"/>
      <c r="BC35" s="24"/>
      <c r="BD35" s="25"/>
      <c r="BE35" s="25"/>
      <c r="BF35" s="24"/>
      <c r="BG35" s="25"/>
      <c r="BH35" s="25"/>
      <c r="BI35" s="25"/>
      <c r="BJ35" s="25"/>
      <c r="BK35" s="25"/>
      <c r="BL35" s="24"/>
      <c r="BM35" s="25"/>
      <c r="BN35" s="25"/>
      <c r="BO35" s="25"/>
      <c r="BP35" s="24"/>
      <c r="BQ35" s="25"/>
      <c r="BR35" s="24"/>
      <c r="BS35" s="25"/>
      <c r="BT35" s="25"/>
      <c r="BU35" s="25"/>
      <c r="BV35" s="25"/>
      <c r="BW35" s="26"/>
      <c r="BX35" s="25"/>
      <c r="BY35" s="25"/>
    </row>
    <row r="36" spans="1:255" ht="15.75" x14ac:dyDescent="0.25">
      <c r="A36" s="50">
        <v>72</v>
      </c>
      <c r="B36" s="48" t="s">
        <v>92</v>
      </c>
      <c r="C36" s="48" t="s">
        <v>218</v>
      </c>
      <c r="D36" s="48" t="s">
        <v>161</v>
      </c>
      <c r="E36" s="10" t="s">
        <v>162</v>
      </c>
      <c r="F36" s="48" t="s">
        <v>90</v>
      </c>
      <c r="G36" s="18">
        <v>42447</v>
      </c>
      <c r="I36" s="18">
        <v>42677</v>
      </c>
      <c r="J36" s="29">
        <v>42788</v>
      </c>
      <c r="K36" s="10" t="s">
        <v>236</v>
      </c>
      <c r="L36" s="19">
        <f t="shared" si="28"/>
        <v>341</v>
      </c>
      <c r="M36" s="19">
        <v>664</v>
      </c>
      <c r="N36" s="19">
        <v>662</v>
      </c>
      <c r="O36" s="19">
        <v>660</v>
      </c>
      <c r="P36" s="19">
        <f t="shared" si="29"/>
        <v>661</v>
      </c>
      <c r="V36" s="19">
        <v>1130</v>
      </c>
      <c r="W36" s="19">
        <v>1135</v>
      </c>
      <c r="X36" s="20">
        <f t="shared" si="15"/>
        <v>1132.5</v>
      </c>
      <c r="Y36" s="21">
        <f t="shared" si="16"/>
        <v>3.3211143695014664</v>
      </c>
      <c r="Z36" s="20">
        <f t="shared" si="17"/>
        <v>471.5</v>
      </c>
      <c r="AA36" s="22">
        <f t="shared" si="18"/>
        <v>4.2098214285714288</v>
      </c>
      <c r="AB36" s="23">
        <v>52</v>
      </c>
      <c r="AC36" s="23">
        <f t="shared" si="19"/>
        <v>6.8189398700000021</v>
      </c>
      <c r="AD36" s="37">
        <v>12.536899999999999</v>
      </c>
      <c r="AE36" s="22">
        <f t="shared" si="20"/>
        <v>1.1070110375275939</v>
      </c>
      <c r="AF36" s="37">
        <v>0.240817</v>
      </c>
      <c r="AG36" s="37">
        <v>3.9279000000000002</v>
      </c>
      <c r="AH36" s="37">
        <v>0.26956599999999997</v>
      </c>
      <c r="AI36" s="23">
        <v>32</v>
      </c>
      <c r="AJ36" s="19">
        <v>4</v>
      </c>
      <c r="AK36" s="19">
        <v>7</v>
      </c>
      <c r="AL36" s="23">
        <v>14</v>
      </c>
      <c r="AM36" s="23">
        <v>10</v>
      </c>
      <c r="AN36" s="23">
        <f t="shared" si="21"/>
        <v>140</v>
      </c>
      <c r="AO36" s="22">
        <f t="shared" si="22"/>
        <v>117.69140141379448</v>
      </c>
      <c r="AP36" s="21">
        <f t="shared" si="23"/>
        <v>95.022406654729082</v>
      </c>
      <c r="AQ36" s="22">
        <f t="shared" si="24"/>
        <v>111.29739844173815</v>
      </c>
      <c r="AR36" s="21">
        <f t="shared" si="25"/>
        <v>106.38949079089923</v>
      </c>
      <c r="AS36" s="22">
        <f t="shared" si="26"/>
        <v>103.57327809425168</v>
      </c>
      <c r="AT36" s="22">
        <f t="shared" si="27"/>
        <v>108.20660741103681</v>
      </c>
      <c r="AU36" s="30"/>
    </row>
    <row r="37" spans="1:255" x14ac:dyDescent="0.2">
      <c r="A37" s="50">
        <v>19</v>
      </c>
      <c r="B37" s="48" t="s">
        <v>92</v>
      </c>
      <c r="C37" s="48" t="s">
        <v>218</v>
      </c>
      <c r="D37" s="52" t="s">
        <v>88</v>
      </c>
      <c r="E37" s="10" t="s">
        <v>101</v>
      </c>
      <c r="F37" s="48" t="s">
        <v>90</v>
      </c>
      <c r="G37" s="18">
        <v>42420</v>
      </c>
      <c r="I37" s="18">
        <v>42677</v>
      </c>
      <c r="J37" s="29">
        <v>42788</v>
      </c>
      <c r="K37" s="10" t="s">
        <v>224</v>
      </c>
      <c r="L37" s="19">
        <f t="shared" si="28"/>
        <v>368</v>
      </c>
      <c r="M37" s="19">
        <v>682</v>
      </c>
      <c r="N37" s="19">
        <v>678</v>
      </c>
      <c r="O37" s="19">
        <v>696</v>
      </c>
      <c r="P37" s="19">
        <f t="shared" si="29"/>
        <v>687</v>
      </c>
      <c r="Q37" s="20"/>
      <c r="S37" s="20"/>
      <c r="T37" s="20"/>
      <c r="U37" s="20"/>
      <c r="V37" s="19">
        <v>1150</v>
      </c>
      <c r="W37" s="53">
        <v>1130</v>
      </c>
      <c r="X37" s="20">
        <f t="shared" si="15"/>
        <v>1140</v>
      </c>
      <c r="Y37" s="21">
        <f t="shared" si="16"/>
        <v>3.097826086956522</v>
      </c>
      <c r="Z37" s="20">
        <f t="shared" si="17"/>
        <v>453</v>
      </c>
      <c r="AA37" s="22">
        <f t="shared" si="18"/>
        <v>4.0446428571428568</v>
      </c>
      <c r="AB37" s="23">
        <v>53</v>
      </c>
      <c r="AC37" s="23">
        <f t="shared" si="19"/>
        <v>6.9583388800000012</v>
      </c>
      <c r="AD37" s="37">
        <v>15.149100000000001</v>
      </c>
      <c r="AE37" s="22">
        <f t="shared" si="20"/>
        <v>1.3288684210526318</v>
      </c>
      <c r="AF37" s="37">
        <v>0.22922400000000001</v>
      </c>
      <c r="AG37" s="37">
        <v>3.7283200000000001</v>
      </c>
      <c r="AH37" s="37">
        <v>0.42508400000000002</v>
      </c>
      <c r="AI37" s="23">
        <v>30</v>
      </c>
      <c r="AJ37" s="20">
        <v>4</v>
      </c>
      <c r="AK37" s="20">
        <v>6</v>
      </c>
      <c r="AL37" s="23">
        <v>16</v>
      </c>
      <c r="AM37" s="23">
        <v>12</v>
      </c>
      <c r="AN37" s="23">
        <f t="shared" si="21"/>
        <v>192</v>
      </c>
      <c r="AO37" s="22">
        <f t="shared" si="22"/>
        <v>113.07360517592555</v>
      </c>
      <c r="AP37" s="21">
        <f t="shared" si="23"/>
        <v>114.06595888863794</v>
      </c>
      <c r="AQ37" s="22">
        <f t="shared" si="24"/>
        <v>103.8145471500175</v>
      </c>
      <c r="AR37" s="21">
        <f t="shared" si="25"/>
        <v>100.98374864572048</v>
      </c>
      <c r="AS37" s="22">
        <f t="shared" si="26"/>
        <v>97.09994821336096</v>
      </c>
      <c r="AT37" s="22">
        <f t="shared" si="27"/>
        <v>107.40492731098895</v>
      </c>
      <c r="AX37" s="24"/>
      <c r="AY37" s="25"/>
      <c r="AZ37" s="25"/>
      <c r="BA37" s="25"/>
      <c r="BB37" s="25"/>
      <c r="BC37" s="24"/>
      <c r="BD37" s="25"/>
      <c r="BE37" s="25"/>
      <c r="BF37" s="24"/>
      <c r="BG37" s="25"/>
      <c r="BH37" s="25"/>
      <c r="BI37" s="25"/>
      <c r="BJ37" s="25"/>
      <c r="BK37" s="25"/>
      <c r="BL37" s="24"/>
      <c r="BM37" s="25"/>
      <c r="BN37" s="25"/>
      <c r="BO37" s="25"/>
      <c r="BP37" s="24"/>
      <c r="BQ37" s="25"/>
      <c r="BR37" s="24"/>
      <c r="BS37" s="25"/>
      <c r="BT37" s="25"/>
      <c r="BU37" s="25"/>
      <c r="BV37" s="25"/>
      <c r="BW37" s="26"/>
      <c r="BX37" s="25"/>
      <c r="BY37" s="25"/>
    </row>
    <row r="38" spans="1:255" x14ac:dyDescent="0.2">
      <c r="A38" s="50">
        <v>74</v>
      </c>
      <c r="B38" s="48" t="s">
        <v>92</v>
      </c>
      <c r="C38" s="48" t="s">
        <v>218</v>
      </c>
      <c r="D38" s="48" t="s">
        <v>161</v>
      </c>
      <c r="E38" s="10" t="s">
        <v>164</v>
      </c>
      <c r="F38" s="48" t="s">
        <v>90</v>
      </c>
      <c r="G38" s="18">
        <v>42405</v>
      </c>
      <c r="I38" s="18">
        <v>42677</v>
      </c>
      <c r="J38" s="29">
        <v>42788</v>
      </c>
      <c r="K38" s="10" t="s">
        <v>236</v>
      </c>
      <c r="L38" s="19">
        <f t="shared" si="28"/>
        <v>383</v>
      </c>
      <c r="M38" s="19">
        <v>678</v>
      </c>
      <c r="N38" s="19">
        <v>648</v>
      </c>
      <c r="O38" s="19">
        <v>676</v>
      </c>
      <c r="P38" s="19">
        <f t="shared" si="29"/>
        <v>662</v>
      </c>
      <c r="V38" s="19">
        <v>1130</v>
      </c>
      <c r="W38" s="19">
        <v>1125</v>
      </c>
      <c r="X38" s="20">
        <f t="shared" si="15"/>
        <v>1127.5</v>
      </c>
      <c r="Y38" s="21">
        <f t="shared" si="16"/>
        <v>2.9438642297650133</v>
      </c>
      <c r="Z38" s="20">
        <f t="shared" si="17"/>
        <v>465.5</v>
      </c>
      <c r="AA38" s="22">
        <f t="shared" si="18"/>
        <v>4.15625</v>
      </c>
      <c r="AB38" s="23">
        <v>51</v>
      </c>
      <c r="AC38" s="23">
        <f t="shared" si="19"/>
        <v>5.7695370300000013</v>
      </c>
      <c r="AD38" s="37">
        <v>13.0855</v>
      </c>
      <c r="AE38" s="22">
        <f t="shared" si="20"/>
        <v>1.1605764966740575</v>
      </c>
      <c r="AF38" s="37">
        <v>0.27285300000000001</v>
      </c>
      <c r="AG38" s="37">
        <v>4.1198499999999996</v>
      </c>
      <c r="AH38" s="37">
        <v>0.284082</v>
      </c>
      <c r="AI38" s="23">
        <v>28</v>
      </c>
      <c r="AJ38" s="19">
        <v>4</v>
      </c>
      <c r="AK38" s="19">
        <v>7</v>
      </c>
      <c r="AL38" s="23">
        <v>16</v>
      </c>
      <c r="AM38" s="23">
        <v>10</v>
      </c>
      <c r="AN38" s="23">
        <f t="shared" si="21"/>
        <v>160</v>
      </c>
      <c r="AO38" s="22">
        <f t="shared" si="22"/>
        <v>116.19373776908024</v>
      </c>
      <c r="AP38" s="21">
        <f t="shared" si="23"/>
        <v>99.620300143695914</v>
      </c>
      <c r="AQ38" s="22">
        <f t="shared" si="24"/>
        <v>98.654967485422702</v>
      </c>
      <c r="AR38" s="21">
        <f t="shared" si="25"/>
        <v>111.5885698808234</v>
      </c>
      <c r="AS38" s="22">
        <f t="shared" si="26"/>
        <v>90.626618332470215</v>
      </c>
      <c r="AT38" s="22">
        <f t="shared" si="27"/>
        <v>105.89355066595951</v>
      </c>
    </row>
    <row r="39" spans="1:255" x14ac:dyDescent="0.2">
      <c r="A39" s="50">
        <v>14</v>
      </c>
      <c r="B39" s="48" t="s">
        <v>92</v>
      </c>
      <c r="C39" s="48" t="s">
        <v>218</v>
      </c>
      <c r="D39" s="52" t="s">
        <v>88</v>
      </c>
      <c r="E39" s="10" t="s">
        <v>96</v>
      </c>
      <c r="F39" s="48" t="s">
        <v>90</v>
      </c>
      <c r="G39" s="18">
        <v>42447</v>
      </c>
      <c r="I39" s="18">
        <v>42677</v>
      </c>
      <c r="J39" s="29">
        <v>42788</v>
      </c>
      <c r="K39" s="10" t="s">
        <v>224</v>
      </c>
      <c r="L39" s="19">
        <f t="shared" si="28"/>
        <v>341</v>
      </c>
      <c r="M39" s="19">
        <v>588</v>
      </c>
      <c r="N39" s="19">
        <v>570</v>
      </c>
      <c r="O39" s="19">
        <v>564</v>
      </c>
      <c r="P39" s="19">
        <f t="shared" si="29"/>
        <v>567</v>
      </c>
      <c r="Q39" s="20"/>
      <c r="S39" s="20"/>
      <c r="T39" s="20"/>
      <c r="U39" s="20"/>
      <c r="V39" s="19">
        <v>978</v>
      </c>
      <c r="W39" s="53">
        <v>984</v>
      </c>
      <c r="X39" s="20">
        <f t="shared" si="15"/>
        <v>981</v>
      </c>
      <c r="Y39" s="21">
        <f t="shared" si="16"/>
        <v>2.8768328445747802</v>
      </c>
      <c r="Z39" s="20">
        <f t="shared" si="17"/>
        <v>414</v>
      </c>
      <c r="AA39" s="22">
        <f t="shared" si="18"/>
        <v>3.6964285714285716</v>
      </c>
      <c r="AB39" s="23">
        <v>48.5</v>
      </c>
      <c r="AC39" s="23">
        <f t="shared" si="19"/>
        <v>5.0717769700000019</v>
      </c>
      <c r="AD39" s="37">
        <v>12.1364</v>
      </c>
      <c r="AE39" s="22">
        <f t="shared" si="20"/>
        <v>1.2371457696228338</v>
      </c>
      <c r="AF39" s="37">
        <v>0.256274</v>
      </c>
      <c r="AG39" s="37">
        <v>3.9200499999999998</v>
      </c>
      <c r="AH39" s="37">
        <v>0.30168</v>
      </c>
      <c r="AI39" s="27">
        <v>29.5</v>
      </c>
      <c r="AJ39" s="20">
        <v>3</v>
      </c>
      <c r="AK39" s="20">
        <v>7</v>
      </c>
      <c r="AL39" s="27">
        <v>15.5</v>
      </c>
      <c r="AM39" s="27">
        <v>11.5</v>
      </c>
      <c r="AN39" s="23">
        <f t="shared" si="21"/>
        <v>178.25</v>
      </c>
      <c r="AO39" s="22">
        <f t="shared" si="22"/>
        <v>103.33879148528295</v>
      </c>
      <c r="AP39" s="21">
        <f t="shared" si="23"/>
        <v>106.19276992470677</v>
      </c>
      <c r="AQ39" s="22">
        <f t="shared" si="24"/>
        <v>96.40860739191622</v>
      </c>
      <c r="AR39" s="21">
        <f t="shared" si="25"/>
        <v>106.17686890574214</v>
      </c>
      <c r="AS39" s="22">
        <f t="shared" si="26"/>
        <v>95.481615743138263</v>
      </c>
      <c r="AT39" s="22">
        <f t="shared" si="27"/>
        <v>102.30544826437173</v>
      </c>
      <c r="AX39" s="24"/>
      <c r="AY39" s="25"/>
      <c r="AZ39" s="25"/>
      <c r="BA39" s="25"/>
      <c r="BB39" s="25"/>
      <c r="BC39" s="24"/>
      <c r="BD39" s="25"/>
      <c r="BE39" s="25"/>
      <c r="BF39" s="24"/>
      <c r="BG39" s="25"/>
      <c r="BH39" s="25"/>
      <c r="BI39" s="25"/>
      <c r="BJ39" s="25"/>
      <c r="BK39" s="25"/>
      <c r="BL39" s="24"/>
      <c r="BM39" s="25"/>
      <c r="BN39" s="25"/>
      <c r="BO39" s="25"/>
      <c r="BP39" s="24"/>
      <c r="BQ39" s="25"/>
      <c r="BR39" s="24"/>
      <c r="BS39" s="25"/>
      <c r="BT39" s="25"/>
      <c r="BU39" s="25"/>
      <c r="BV39" s="25"/>
      <c r="BW39" s="26"/>
      <c r="BX39" s="25"/>
      <c r="BY39" s="25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ht="15.75" x14ac:dyDescent="0.25">
      <c r="A40" s="50">
        <v>17</v>
      </c>
      <c r="B40" s="48" t="s">
        <v>92</v>
      </c>
      <c r="C40" s="48" t="s">
        <v>218</v>
      </c>
      <c r="D40" s="52" t="s">
        <v>88</v>
      </c>
      <c r="E40" s="10" t="s">
        <v>99</v>
      </c>
      <c r="F40" s="48" t="s">
        <v>90</v>
      </c>
      <c r="G40" s="18">
        <v>42483</v>
      </c>
      <c r="I40" s="18">
        <v>42677</v>
      </c>
      <c r="J40" s="29">
        <v>42788</v>
      </c>
      <c r="K40" s="10" t="s">
        <v>224</v>
      </c>
      <c r="L40" s="19">
        <f t="shared" si="28"/>
        <v>305</v>
      </c>
      <c r="M40" s="19">
        <v>498</v>
      </c>
      <c r="N40" s="19">
        <v>500</v>
      </c>
      <c r="O40" s="19">
        <v>504</v>
      </c>
      <c r="P40" s="19">
        <f t="shared" si="29"/>
        <v>502</v>
      </c>
      <c r="Q40" s="20"/>
      <c r="S40" s="20"/>
      <c r="T40" s="20"/>
      <c r="U40" s="20"/>
      <c r="V40" s="19">
        <v>864</v>
      </c>
      <c r="W40" s="53">
        <v>864</v>
      </c>
      <c r="X40" s="20">
        <f t="shared" si="15"/>
        <v>864</v>
      </c>
      <c r="Y40" s="21">
        <f t="shared" si="16"/>
        <v>2.8327868852459015</v>
      </c>
      <c r="Z40" s="20">
        <f t="shared" si="17"/>
        <v>362</v>
      </c>
      <c r="AA40" s="22">
        <f t="shared" si="18"/>
        <v>3.2321428571428572</v>
      </c>
      <c r="AB40" s="23">
        <v>47.5</v>
      </c>
      <c r="AC40" s="23">
        <f t="shared" si="19"/>
        <v>5.1030792500000022</v>
      </c>
      <c r="AD40" s="37">
        <v>11.115399999999999</v>
      </c>
      <c r="AE40" s="22">
        <f t="shared" si="20"/>
        <v>1.2865046296296296</v>
      </c>
      <c r="AF40" s="37">
        <v>0.21387100000000001</v>
      </c>
      <c r="AG40" s="37">
        <v>3.8020999999999998</v>
      </c>
      <c r="AH40" s="37">
        <v>0.26526699999999998</v>
      </c>
      <c r="AI40" s="23">
        <v>28.5</v>
      </c>
      <c r="AJ40" s="20">
        <v>3</v>
      </c>
      <c r="AK40" s="20">
        <v>6</v>
      </c>
      <c r="AL40" s="23">
        <v>14.5</v>
      </c>
      <c r="AM40" s="23">
        <v>12.5</v>
      </c>
      <c r="AN40" s="23">
        <f t="shared" si="21"/>
        <v>181.25</v>
      </c>
      <c r="AO40" s="22">
        <f t="shared" si="22"/>
        <v>90.359039897759502</v>
      </c>
      <c r="AP40" s="21">
        <f t="shared" si="23"/>
        <v>110.42958194245746</v>
      </c>
      <c r="AQ40" s="22">
        <f t="shared" si="24"/>
        <v>94.932536368830483</v>
      </c>
      <c r="AR40" s="21">
        <f t="shared" si="25"/>
        <v>102.98212351029252</v>
      </c>
      <c r="AS40" s="22">
        <f t="shared" si="26"/>
        <v>92.244950802692898</v>
      </c>
      <c r="AT40" s="22">
        <f t="shared" si="27"/>
        <v>98.001055413913235</v>
      </c>
      <c r="AU40" s="30"/>
      <c r="AX40" s="24"/>
      <c r="AY40" s="25"/>
      <c r="AZ40" s="25"/>
      <c r="BA40" s="25"/>
      <c r="BB40" s="25"/>
      <c r="BC40" s="24"/>
      <c r="BD40" s="25"/>
      <c r="BE40" s="25"/>
      <c r="BF40" s="24"/>
      <c r="BG40" s="25"/>
      <c r="BH40" s="25"/>
      <c r="BI40" s="25"/>
      <c r="BJ40" s="25"/>
      <c r="BK40" s="25"/>
      <c r="BL40" s="24"/>
      <c r="BM40" s="25"/>
      <c r="BN40" s="25"/>
      <c r="BO40" s="25"/>
      <c r="BP40" s="24"/>
      <c r="BQ40" s="25"/>
      <c r="BR40" s="24"/>
      <c r="BS40" s="25"/>
      <c r="BT40" s="25"/>
      <c r="BU40" s="25"/>
      <c r="BV40" s="25"/>
      <c r="BW40" s="26"/>
      <c r="BX40" s="25"/>
      <c r="BY40" s="25"/>
    </row>
    <row r="41" spans="1:255" x14ac:dyDescent="0.2">
      <c r="A41" s="19">
        <v>76</v>
      </c>
      <c r="B41" s="48" t="s">
        <v>92</v>
      </c>
      <c r="C41" s="48" t="s">
        <v>218</v>
      </c>
      <c r="D41" s="48" t="s">
        <v>161</v>
      </c>
      <c r="E41" s="10" t="s">
        <v>166</v>
      </c>
      <c r="F41" s="48" t="s">
        <v>90</v>
      </c>
      <c r="G41" s="18">
        <v>42474</v>
      </c>
      <c r="I41" s="18">
        <v>42677</v>
      </c>
      <c r="J41" s="29">
        <v>42788</v>
      </c>
      <c r="K41" s="10" t="s">
        <v>236</v>
      </c>
      <c r="L41" s="19">
        <f t="shared" si="28"/>
        <v>314</v>
      </c>
      <c r="M41" s="19">
        <v>500</v>
      </c>
      <c r="N41" s="19">
        <v>466</v>
      </c>
      <c r="O41" s="19">
        <v>474</v>
      </c>
      <c r="P41" s="19">
        <f t="shared" si="29"/>
        <v>470</v>
      </c>
      <c r="V41" s="19">
        <v>828</v>
      </c>
      <c r="W41" s="19">
        <v>820</v>
      </c>
      <c r="X41" s="20">
        <f t="shared" si="15"/>
        <v>824</v>
      </c>
      <c r="Y41" s="21">
        <f t="shared" si="16"/>
        <v>2.6242038216560508</v>
      </c>
      <c r="Z41" s="20">
        <f t="shared" si="17"/>
        <v>354</v>
      </c>
      <c r="AA41" s="22">
        <f t="shared" si="18"/>
        <v>3.1607142857142856</v>
      </c>
      <c r="AB41" s="23">
        <v>49</v>
      </c>
      <c r="AC41" s="23">
        <f t="shared" si="19"/>
        <v>5.7131565200000001</v>
      </c>
      <c r="AD41" s="37">
        <v>10.430300000000001</v>
      </c>
      <c r="AE41" s="22">
        <f t="shared" si="20"/>
        <v>1.2658131067961165</v>
      </c>
      <c r="AF41" s="37">
        <v>0.22548599999999999</v>
      </c>
      <c r="AG41" s="37">
        <v>3.3203499999999999</v>
      </c>
      <c r="AH41" s="37">
        <v>0.33149200000000001</v>
      </c>
      <c r="AI41" s="23">
        <v>32</v>
      </c>
      <c r="AJ41" s="19">
        <v>3</v>
      </c>
      <c r="AK41" s="19">
        <v>6</v>
      </c>
      <c r="AL41" s="23">
        <v>16</v>
      </c>
      <c r="AM41" s="23">
        <v>12</v>
      </c>
      <c r="AN41" s="23">
        <f t="shared" si="21"/>
        <v>192</v>
      </c>
      <c r="AO41" s="22">
        <f t="shared" si="22"/>
        <v>88.3621550381405</v>
      </c>
      <c r="AP41" s="21">
        <f t="shared" si="23"/>
        <v>108.65348556189841</v>
      </c>
      <c r="AQ41" s="22">
        <f t="shared" si="24"/>
        <v>87.94248732091323</v>
      </c>
      <c r="AR41" s="21">
        <f t="shared" si="25"/>
        <v>89.933640303358615</v>
      </c>
      <c r="AS41" s="22">
        <f t="shared" si="26"/>
        <v>103.57327809425168</v>
      </c>
      <c r="AT41" s="22">
        <f t="shared" si="27"/>
        <v>94.171896958101371</v>
      </c>
    </row>
    <row r="42" spans="1:255" x14ac:dyDescent="0.2">
      <c r="A42" s="50">
        <v>18</v>
      </c>
      <c r="B42" s="48" t="s">
        <v>92</v>
      </c>
      <c r="C42" s="48" t="s">
        <v>218</v>
      </c>
      <c r="D42" s="52" t="s">
        <v>88</v>
      </c>
      <c r="E42" s="10" t="s">
        <v>100</v>
      </c>
      <c r="F42" s="48" t="s">
        <v>90</v>
      </c>
      <c r="G42" s="29">
        <v>42473</v>
      </c>
      <c r="I42" s="18">
        <v>42677</v>
      </c>
      <c r="J42" s="29">
        <v>42788</v>
      </c>
      <c r="K42" s="10" t="s">
        <v>224</v>
      </c>
      <c r="L42" s="19">
        <f t="shared" si="28"/>
        <v>315</v>
      </c>
      <c r="M42" s="19">
        <v>520</v>
      </c>
      <c r="N42" s="19">
        <v>536</v>
      </c>
      <c r="O42" s="19">
        <v>532</v>
      </c>
      <c r="P42" s="19">
        <f t="shared" si="29"/>
        <v>534</v>
      </c>
      <c r="Q42" s="20"/>
      <c r="S42" s="20"/>
      <c r="T42" s="20"/>
      <c r="U42" s="20"/>
      <c r="V42" s="19">
        <v>856</v>
      </c>
      <c r="W42" s="53">
        <v>848</v>
      </c>
      <c r="X42" s="20">
        <f t="shared" si="15"/>
        <v>852</v>
      </c>
      <c r="Y42" s="21">
        <f t="shared" si="16"/>
        <v>2.7047619047619049</v>
      </c>
      <c r="Z42" s="20">
        <f t="shared" si="17"/>
        <v>318</v>
      </c>
      <c r="AA42" s="22">
        <f t="shared" si="18"/>
        <v>2.8392857142857144</v>
      </c>
      <c r="AB42" s="23">
        <v>49.5</v>
      </c>
      <c r="AC42" s="23">
        <f t="shared" si="19"/>
        <v>5.9473002500000005</v>
      </c>
      <c r="AD42" s="37">
        <v>10.341699999999999</v>
      </c>
      <c r="AE42" s="22">
        <f t="shared" si="20"/>
        <v>1.2138145539906102</v>
      </c>
      <c r="AF42" s="37">
        <v>0.188585</v>
      </c>
      <c r="AG42" s="37">
        <v>4.15212</v>
      </c>
      <c r="AH42" s="37">
        <v>0.30080499999999999</v>
      </c>
      <c r="AI42" s="23">
        <v>24</v>
      </c>
      <c r="AJ42" s="20">
        <v>3</v>
      </c>
      <c r="AK42" s="20">
        <v>6</v>
      </c>
      <c r="AL42" s="23">
        <v>13</v>
      </c>
      <c r="AM42" s="23">
        <v>11</v>
      </c>
      <c r="AN42" s="23">
        <f t="shared" si="21"/>
        <v>143</v>
      </c>
      <c r="AO42" s="22">
        <f t="shared" si="22"/>
        <v>79.376173169855036</v>
      </c>
      <c r="AP42" s="21">
        <f t="shared" si="23"/>
        <v>104.19009047129701</v>
      </c>
      <c r="AQ42" s="22">
        <f t="shared" si="24"/>
        <v>90.642154985318541</v>
      </c>
      <c r="AR42" s="21">
        <f t="shared" si="25"/>
        <v>112.46262188515711</v>
      </c>
      <c r="AS42" s="22">
        <f t="shared" si="26"/>
        <v>77.679958570688754</v>
      </c>
      <c r="AT42" s="22">
        <f t="shared" si="27"/>
        <v>93.039821276379911</v>
      </c>
      <c r="AX42" s="24"/>
      <c r="AY42" s="25"/>
      <c r="AZ42" s="25"/>
      <c r="BA42" s="25"/>
      <c r="BB42" s="25"/>
      <c r="BC42" s="24"/>
      <c r="BD42" s="25"/>
      <c r="BE42" s="25"/>
      <c r="BG42" s="25"/>
      <c r="BH42" s="25"/>
      <c r="BI42" s="25"/>
      <c r="BJ42" s="25"/>
      <c r="BK42" s="25"/>
      <c r="BL42" s="24"/>
      <c r="BM42" s="25"/>
      <c r="BN42" s="25"/>
      <c r="BO42" s="25"/>
      <c r="BP42" s="24"/>
      <c r="BQ42" s="25"/>
      <c r="BR42" s="24"/>
      <c r="BS42" s="25"/>
      <c r="BT42" s="25"/>
      <c r="BU42" s="25"/>
      <c r="BV42" s="25"/>
      <c r="BW42" s="26"/>
      <c r="BX42" s="25"/>
      <c r="BY42" s="25"/>
    </row>
    <row r="43" spans="1:255" ht="15.75" x14ac:dyDescent="0.25">
      <c r="A43" s="50">
        <v>68</v>
      </c>
      <c r="B43" s="48" t="s">
        <v>92</v>
      </c>
      <c r="C43" s="48" t="s">
        <v>218</v>
      </c>
      <c r="D43" s="48" t="s">
        <v>145</v>
      </c>
      <c r="E43" s="10" t="s">
        <v>157</v>
      </c>
      <c r="F43" s="48" t="s">
        <v>143</v>
      </c>
      <c r="G43" s="18">
        <v>42416</v>
      </c>
      <c r="I43" s="18">
        <v>42677</v>
      </c>
      <c r="J43" s="29">
        <v>42788</v>
      </c>
      <c r="K43" s="10" t="s">
        <v>235</v>
      </c>
      <c r="L43" s="19">
        <f t="shared" si="28"/>
        <v>372</v>
      </c>
      <c r="M43" s="19">
        <v>734</v>
      </c>
      <c r="N43" s="19">
        <v>726</v>
      </c>
      <c r="O43" s="19">
        <v>736</v>
      </c>
      <c r="P43" s="19">
        <f t="shared" si="29"/>
        <v>731</v>
      </c>
      <c r="V43" s="19">
        <v>1325</v>
      </c>
      <c r="W43" s="19">
        <v>1315</v>
      </c>
      <c r="X43" s="20">
        <f t="shared" si="15"/>
        <v>1320</v>
      </c>
      <c r="Y43" s="21">
        <f t="shared" si="16"/>
        <v>3.5483870967741935</v>
      </c>
      <c r="Z43" s="20">
        <f t="shared" si="17"/>
        <v>589</v>
      </c>
      <c r="AA43" s="22">
        <f t="shared" si="18"/>
        <v>5.2589285714285712</v>
      </c>
      <c r="AB43" s="23">
        <v>51</v>
      </c>
      <c r="AC43" s="23">
        <f t="shared" si="19"/>
        <v>5.9070012800000011</v>
      </c>
      <c r="AD43" s="37">
        <v>14.721299999999999</v>
      </c>
      <c r="AE43" s="22">
        <f t="shared" si="20"/>
        <v>1.1152499999999999</v>
      </c>
      <c r="AF43" s="37">
        <v>0.102354</v>
      </c>
      <c r="AG43" s="37">
        <v>3.6993399999999999</v>
      </c>
      <c r="AH43" s="37">
        <v>0.149177</v>
      </c>
      <c r="AI43" s="23">
        <v>30.5</v>
      </c>
      <c r="AJ43" s="19">
        <v>3</v>
      </c>
      <c r="AK43" s="19">
        <v>6</v>
      </c>
      <c r="AL43" s="23">
        <v>16.5</v>
      </c>
      <c r="AM43" s="23">
        <v>13</v>
      </c>
      <c r="AN43" s="23">
        <f t="shared" si="21"/>
        <v>214.5</v>
      </c>
      <c r="AO43" s="22">
        <f t="shared" si="22"/>
        <v>147.02064778944845</v>
      </c>
      <c r="AP43" s="21">
        <f t="shared" si="23"/>
        <v>95.729613733905566</v>
      </c>
      <c r="AQ43" s="22">
        <f t="shared" si="24"/>
        <v>118.91377670154803</v>
      </c>
      <c r="AR43" s="21">
        <f t="shared" si="25"/>
        <v>100.19880823401949</v>
      </c>
      <c r="AS43" s="22">
        <f t="shared" si="26"/>
        <v>98.718280683583643</v>
      </c>
      <c r="AT43" s="22">
        <f t="shared" si="27"/>
        <v>116.94646213908752</v>
      </c>
      <c r="AU43" s="30" t="s">
        <v>265</v>
      </c>
    </row>
    <row r="44" spans="1:255" s="16" customFormat="1" ht="15.75" x14ac:dyDescent="0.25">
      <c r="A44" s="50">
        <v>61</v>
      </c>
      <c r="B44" s="48" t="s">
        <v>92</v>
      </c>
      <c r="C44" s="48" t="s">
        <v>218</v>
      </c>
      <c r="D44" s="48" t="s">
        <v>145</v>
      </c>
      <c r="E44" s="10" t="s">
        <v>150</v>
      </c>
      <c r="F44" s="48" t="s">
        <v>143</v>
      </c>
      <c r="G44" s="18">
        <v>42392</v>
      </c>
      <c r="H44" s="18"/>
      <c r="I44" s="18">
        <v>42677</v>
      </c>
      <c r="J44" s="29">
        <v>42788</v>
      </c>
      <c r="K44" s="10" t="s">
        <v>235</v>
      </c>
      <c r="L44" s="19">
        <f t="shared" si="28"/>
        <v>396</v>
      </c>
      <c r="M44" s="19">
        <v>922</v>
      </c>
      <c r="N44" s="19">
        <v>932</v>
      </c>
      <c r="O44" s="19">
        <v>948</v>
      </c>
      <c r="P44" s="19">
        <f t="shared" si="29"/>
        <v>940</v>
      </c>
      <c r="Q44" s="19"/>
      <c r="R44" s="19"/>
      <c r="S44" s="19"/>
      <c r="T44" s="19"/>
      <c r="U44" s="19"/>
      <c r="V44" s="19">
        <v>1395</v>
      </c>
      <c r="W44" s="19">
        <v>1380</v>
      </c>
      <c r="X44" s="20">
        <f t="shared" si="15"/>
        <v>1387.5</v>
      </c>
      <c r="Y44" s="21">
        <f t="shared" si="16"/>
        <v>3.5037878787878789</v>
      </c>
      <c r="Z44" s="20">
        <f t="shared" si="17"/>
        <v>447.5</v>
      </c>
      <c r="AA44" s="22">
        <f t="shared" si="18"/>
        <v>3.9955357142857144</v>
      </c>
      <c r="AB44" s="23">
        <v>52.5</v>
      </c>
      <c r="AC44" s="23">
        <f t="shared" si="19"/>
        <v>6.3646935200000012</v>
      </c>
      <c r="AD44" s="37">
        <v>15.639099999999999</v>
      </c>
      <c r="AE44" s="22">
        <f t="shared" si="20"/>
        <v>1.1271423423423421</v>
      </c>
      <c r="AF44" s="37">
        <v>0.18832599999999999</v>
      </c>
      <c r="AG44" s="37">
        <v>4.0061200000000001</v>
      </c>
      <c r="AH44" s="37">
        <v>0.12606500000000001</v>
      </c>
      <c r="AI44" s="23">
        <v>37.5</v>
      </c>
      <c r="AJ44" s="19">
        <v>1</v>
      </c>
      <c r="AK44" s="19">
        <v>7</v>
      </c>
      <c r="AL44" s="23">
        <v>15</v>
      </c>
      <c r="AM44" s="23">
        <v>12</v>
      </c>
      <c r="AN44" s="23">
        <f t="shared" si="21"/>
        <v>180</v>
      </c>
      <c r="AO44" s="22">
        <f t="shared" si="22"/>
        <v>111.70074683493749</v>
      </c>
      <c r="AP44" s="21">
        <f t="shared" si="23"/>
        <v>96.750415651703179</v>
      </c>
      <c r="AQ44" s="22">
        <f t="shared" si="24"/>
        <v>117.4191648387359</v>
      </c>
      <c r="AR44" s="21">
        <f t="shared" si="25"/>
        <v>108.50812567713976</v>
      </c>
      <c r="AS44" s="22">
        <f t="shared" si="26"/>
        <v>121.37493526670117</v>
      </c>
      <c r="AT44" s="22">
        <f t="shared" si="27"/>
        <v>110.18325881066713</v>
      </c>
      <c r="AU44" s="30" t="s">
        <v>267</v>
      </c>
      <c r="AV44" s="9"/>
      <c r="AW44" s="9"/>
      <c r="AX44" s="13"/>
      <c r="AY44" s="9"/>
      <c r="AZ44" s="9"/>
      <c r="BA44" s="9"/>
      <c r="BB44" s="28"/>
      <c r="BC44" s="13"/>
      <c r="BD44" s="28"/>
      <c r="BE44" s="28"/>
      <c r="BF44" s="13"/>
      <c r="BG44" s="13"/>
      <c r="BH44" s="9"/>
      <c r="BI44" s="9"/>
      <c r="BJ44" s="9"/>
      <c r="BK44" s="28"/>
      <c r="BL44" s="13"/>
      <c r="BM44" s="28"/>
      <c r="BN44" s="28"/>
      <c r="BO44" s="9"/>
      <c r="BP44" s="9"/>
      <c r="BQ44" s="9"/>
      <c r="BR44" s="9"/>
      <c r="BS44" s="28"/>
      <c r="BT44" s="9"/>
      <c r="BU44" s="9"/>
      <c r="BV44" s="9"/>
      <c r="BW44" s="15"/>
      <c r="BX44" s="28"/>
      <c r="BY44" s="28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255" x14ac:dyDescent="0.2">
      <c r="A45" s="50">
        <v>71</v>
      </c>
      <c r="B45" s="48" t="s">
        <v>92</v>
      </c>
      <c r="C45" s="48" t="s">
        <v>218</v>
      </c>
      <c r="D45" s="48" t="s">
        <v>145</v>
      </c>
      <c r="E45" s="10" t="s">
        <v>160</v>
      </c>
      <c r="F45" s="48" t="s">
        <v>143</v>
      </c>
      <c r="G45" s="18">
        <v>42408</v>
      </c>
      <c r="I45" s="18">
        <v>42677</v>
      </c>
      <c r="J45" s="29">
        <v>42788</v>
      </c>
      <c r="K45" s="10" t="s">
        <v>235</v>
      </c>
      <c r="L45" s="19">
        <f t="shared" si="28"/>
        <v>380</v>
      </c>
      <c r="M45" s="19">
        <v>832</v>
      </c>
      <c r="N45" s="19">
        <v>792</v>
      </c>
      <c r="O45" s="19">
        <v>792</v>
      </c>
      <c r="P45" s="19">
        <f t="shared" si="29"/>
        <v>792</v>
      </c>
      <c r="V45" s="19">
        <v>1260</v>
      </c>
      <c r="W45" s="19">
        <v>1255</v>
      </c>
      <c r="X45" s="20">
        <f t="shared" si="15"/>
        <v>1257.5</v>
      </c>
      <c r="Y45" s="21">
        <f t="shared" si="16"/>
        <v>3.3092105263157894</v>
      </c>
      <c r="Z45" s="20">
        <f t="shared" si="17"/>
        <v>465.5</v>
      </c>
      <c r="AA45" s="22">
        <f t="shared" si="18"/>
        <v>4.15625</v>
      </c>
      <c r="AB45" s="23">
        <v>51</v>
      </c>
      <c r="AC45" s="23">
        <f t="shared" si="19"/>
        <v>5.8065600000000011</v>
      </c>
      <c r="AD45" s="37">
        <v>14.620699999999999</v>
      </c>
      <c r="AE45" s="22">
        <f t="shared" si="20"/>
        <v>1.1626799204771372</v>
      </c>
      <c r="AF45" s="37">
        <v>0.21909699999999999</v>
      </c>
      <c r="AG45" s="37">
        <v>3.9025099999999999</v>
      </c>
      <c r="AH45" s="37">
        <v>0.247722</v>
      </c>
      <c r="AI45" s="23">
        <v>34.5</v>
      </c>
      <c r="AJ45" s="19">
        <v>3</v>
      </c>
      <c r="AK45" s="19">
        <v>6</v>
      </c>
      <c r="AL45" s="23">
        <v>14</v>
      </c>
      <c r="AM45" s="23">
        <v>10</v>
      </c>
      <c r="AN45" s="23">
        <f t="shared" si="21"/>
        <v>140</v>
      </c>
      <c r="AO45" s="22">
        <f t="shared" si="22"/>
        <v>116.19373776908024</v>
      </c>
      <c r="AP45" s="21">
        <f t="shared" si="23"/>
        <v>99.800851543101899</v>
      </c>
      <c r="AQ45" s="22">
        <f t="shared" si="24"/>
        <v>110.89847608296881</v>
      </c>
      <c r="AR45" s="21">
        <f t="shared" si="25"/>
        <v>105.70178764897074</v>
      </c>
      <c r="AS45" s="22">
        <f t="shared" si="26"/>
        <v>111.6649404453651</v>
      </c>
      <c r="AT45" s="22">
        <f t="shared" si="27"/>
        <v>109.30483843026887</v>
      </c>
    </row>
    <row r="46" spans="1:255" s="16" customFormat="1" ht="15.75" x14ac:dyDescent="0.25">
      <c r="A46" s="50">
        <v>69</v>
      </c>
      <c r="B46" s="48" t="s">
        <v>92</v>
      </c>
      <c r="C46" s="48" t="s">
        <v>218</v>
      </c>
      <c r="D46" s="48" t="s">
        <v>145</v>
      </c>
      <c r="E46" s="10" t="s">
        <v>158</v>
      </c>
      <c r="F46" s="48" t="s">
        <v>143</v>
      </c>
      <c r="G46" s="18">
        <v>42424</v>
      </c>
      <c r="H46" s="18"/>
      <c r="I46" s="18">
        <v>42677</v>
      </c>
      <c r="J46" s="29">
        <v>42788</v>
      </c>
      <c r="K46" s="10" t="s">
        <v>235</v>
      </c>
      <c r="L46" s="19">
        <f t="shared" si="28"/>
        <v>364</v>
      </c>
      <c r="M46" s="19">
        <v>776</v>
      </c>
      <c r="N46" s="19">
        <v>772</v>
      </c>
      <c r="O46" s="19">
        <v>774</v>
      </c>
      <c r="P46" s="19">
        <f t="shared" si="29"/>
        <v>773</v>
      </c>
      <c r="Q46" s="19"/>
      <c r="R46" s="19"/>
      <c r="S46" s="19"/>
      <c r="T46" s="19"/>
      <c r="U46" s="19"/>
      <c r="V46" s="19">
        <v>1230</v>
      </c>
      <c r="W46" s="19">
        <v>1225</v>
      </c>
      <c r="X46" s="20">
        <f t="shared" si="15"/>
        <v>1227.5</v>
      </c>
      <c r="Y46" s="21">
        <f t="shared" si="16"/>
        <v>3.3722527472527473</v>
      </c>
      <c r="Z46" s="20">
        <f t="shared" si="17"/>
        <v>454.5</v>
      </c>
      <c r="AA46" s="22">
        <f t="shared" si="18"/>
        <v>4.0580357142857144</v>
      </c>
      <c r="AB46" s="23">
        <v>52</v>
      </c>
      <c r="AC46" s="23">
        <f t="shared" si="19"/>
        <v>6.5098923200000023</v>
      </c>
      <c r="AD46" s="37">
        <v>13.8368</v>
      </c>
      <c r="AE46" s="22">
        <f t="shared" si="20"/>
        <v>1.127234215885947</v>
      </c>
      <c r="AF46" s="37">
        <v>0.25676900000000002</v>
      </c>
      <c r="AG46" s="37">
        <v>3.7559200000000001</v>
      </c>
      <c r="AH46" s="37">
        <v>0.24884100000000001</v>
      </c>
      <c r="AI46" s="23">
        <v>34</v>
      </c>
      <c r="AJ46" s="19">
        <v>3</v>
      </c>
      <c r="AK46" s="19">
        <v>7</v>
      </c>
      <c r="AL46" s="23">
        <v>15.5</v>
      </c>
      <c r="AM46" s="23">
        <v>13</v>
      </c>
      <c r="AN46" s="23">
        <f t="shared" si="21"/>
        <v>201.5</v>
      </c>
      <c r="AO46" s="22">
        <f t="shared" si="22"/>
        <v>113.44802108710412</v>
      </c>
      <c r="AP46" s="21">
        <f t="shared" si="23"/>
        <v>96.758301792785133</v>
      </c>
      <c r="AQ46" s="22">
        <f t="shared" si="24"/>
        <v>113.01115104734407</v>
      </c>
      <c r="AR46" s="21">
        <f t="shared" si="25"/>
        <v>101.73131094257855</v>
      </c>
      <c r="AS46" s="22">
        <f t="shared" si="26"/>
        <v>110.04660797514241</v>
      </c>
      <c r="AT46" s="22">
        <f t="shared" si="27"/>
        <v>107.33921988018702</v>
      </c>
      <c r="AU46" s="30"/>
      <c r="AV46" s="9"/>
      <c r="AW46" s="9"/>
      <c r="AX46" s="13"/>
      <c r="AY46" s="9"/>
      <c r="AZ46" s="9"/>
      <c r="BA46" s="9"/>
      <c r="BB46" s="28"/>
      <c r="BC46" s="13"/>
      <c r="BD46" s="28"/>
      <c r="BE46" s="28"/>
      <c r="BF46" s="13"/>
      <c r="BG46" s="13"/>
      <c r="BH46" s="9"/>
      <c r="BI46" s="9"/>
      <c r="BJ46" s="9"/>
      <c r="BK46" s="28"/>
      <c r="BL46" s="13"/>
      <c r="BM46" s="28"/>
      <c r="BN46" s="28"/>
      <c r="BO46" s="9"/>
      <c r="BP46" s="9"/>
      <c r="BQ46" s="9"/>
      <c r="BR46" s="9"/>
      <c r="BS46" s="28"/>
      <c r="BT46" s="9"/>
      <c r="BU46" s="9"/>
      <c r="BV46" s="9"/>
      <c r="BW46" s="15"/>
      <c r="BX46" s="28"/>
      <c r="BY46" s="28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:255" s="16" customFormat="1" x14ac:dyDescent="0.2">
      <c r="A47" s="50">
        <v>53</v>
      </c>
      <c r="B47" s="48" t="s">
        <v>92</v>
      </c>
      <c r="C47" s="48" t="s">
        <v>218</v>
      </c>
      <c r="D47" s="52" t="s">
        <v>77</v>
      </c>
      <c r="E47" s="10" t="s">
        <v>140</v>
      </c>
      <c r="F47" s="48" t="s">
        <v>143</v>
      </c>
      <c r="G47" s="18">
        <v>42405</v>
      </c>
      <c r="H47" s="18"/>
      <c r="I47" s="18">
        <v>42677</v>
      </c>
      <c r="J47" s="29">
        <v>42788</v>
      </c>
      <c r="K47" s="10" t="s">
        <v>231</v>
      </c>
      <c r="L47" s="19">
        <f t="shared" si="28"/>
        <v>383</v>
      </c>
      <c r="M47" s="19">
        <v>524</v>
      </c>
      <c r="N47" s="19">
        <v>504</v>
      </c>
      <c r="O47" s="19">
        <v>522</v>
      </c>
      <c r="P47" s="19">
        <f t="shared" si="29"/>
        <v>513</v>
      </c>
      <c r="Q47" s="20"/>
      <c r="R47" s="19"/>
      <c r="S47" s="19"/>
      <c r="T47" s="19"/>
      <c r="U47" s="19"/>
      <c r="V47" s="19">
        <v>980</v>
      </c>
      <c r="W47" s="19">
        <v>960</v>
      </c>
      <c r="X47" s="20">
        <f t="shared" si="15"/>
        <v>970</v>
      </c>
      <c r="Y47" s="21">
        <f t="shared" si="16"/>
        <v>2.5326370757180157</v>
      </c>
      <c r="Z47" s="20">
        <f t="shared" si="17"/>
        <v>457</v>
      </c>
      <c r="AA47" s="22">
        <f t="shared" si="18"/>
        <v>4.0803571428571432</v>
      </c>
      <c r="AB47" s="23">
        <v>48</v>
      </c>
      <c r="AC47" s="23">
        <f t="shared" si="19"/>
        <v>4.2677604300000009</v>
      </c>
      <c r="AD47" s="37">
        <v>11.747999999999999</v>
      </c>
      <c r="AE47" s="22">
        <f t="shared" si="20"/>
        <v>1.2111340206185566</v>
      </c>
      <c r="AF47" s="37">
        <v>0.15227399999999999</v>
      </c>
      <c r="AG47" s="37">
        <v>4.1387700000000001</v>
      </c>
      <c r="AH47" s="37">
        <v>0.21233299999999999</v>
      </c>
      <c r="AI47" s="23">
        <v>35</v>
      </c>
      <c r="AJ47" s="19">
        <v>2</v>
      </c>
      <c r="AK47" s="19">
        <v>6</v>
      </c>
      <c r="AL47" s="23">
        <v>15</v>
      </c>
      <c r="AM47" s="23">
        <v>12</v>
      </c>
      <c r="AN47" s="23">
        <f t="shared" si="21"/>
        <v>180</v>
      </c>
      <c r="AO47" s="22">
        <f t="shared" si="22"/>
        <v>114.07204760573507</v>
      </c>
      <c r="AP47" s="21">
        <f t="shared" si="23"/>
        <v>103.96000176983318</v>
      </c>
      <c r="AQ47" s="22">
        <f t="shared" si="24"/>
        <v>84.873896639343698</v>
      </c>
      <c r="AR47" s="21">
        <f t="shared" si="25"/>
        <v>112.1010292524377</v>
      </c>
      <c r="AS47" s="22">
        <f t="shared" si="26"/>
        <v>113.28327291558777</v>
      </c>
      <c r="AT47" s="22">
        <f t="shared" si="27"/>
        <v>105.73692710560222</v>
      </c>
      <c r="AU47" s="9"/>
      <c r="AV47" s="9"/>
      <c r="AW47" s="9"/>
      <c r="AX47" s="24"/>
      <c r="AY47" s="25"/>
      <c r="AZ47" s="25"/>
      <c r="BA47" s="25"/>
      <c r="BB47" s="25"/>
      <c r="BC47" s="24"/>
      <c r="BD47" s="25"/>
      <c r="BE47" s="25"/>
      <c r="BF47" s="13"/>
      <c r="BG47" s="25"/>
      <c r="BH47" s="25"/>
      <c r="BI47" s="25"/>
      <c r="BJ47" s="25"/>
      <c r="BK47" s="25"/>
      <c r="BL47" s="24"/>
      <c r="BM47" s="25"/>
      <c r="BN47" s="25"/>
      <c r="BO47" s="25"/>
      <c r="BP47" s="24"/>
      <c r="BQ47" s="25"/>
      <c r="BR47" s="24"/>
      <c r="BS47" s="25"/>
      <c r="BT47" s="25"/>
      <c r="BU47" s="25"/>
      <c r="BV47" s="25"/>
      <c r="BW47" s="26"/>
      <c r="BX47" s="25"/>
      <c r="BY47" s="25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1:255" x14ac:dyDescent="0.2">
      <c r="A48" s="19">
        <v>83</v>
      </c>
      <c r="B48" s="48" t="s">
        <v>92</v>
      </c>
      <c r="C48" s="48" t="s">
        <v>218</v>
      </c>
      <c r="D48" s="48" t="s">
        <v>76</v>
      </c>
      <c r="E48" s="10" t="s">
        <v>173</v>
      </c>
      <c r="F48" s="48" t="s">
        <v>143</v>
      </c>
      <c r="G48" s="18">
        <v>42395</v>
      </c>
      <c r="I48" s="18">
        <v>42677</v>
      </c>
      <c r="J48" s="29">
        <v>42788</v>
      </c>
      <c r="K48" s="10" t="s">
        <v>238</v>
      </c>
      <c r="L48" s="19">
        <f t="shared" si="28"/>
        <v>393</v>
      </c>
      <c r="M48" s="19">
        <v>732</v>
      </c>
      <c r="N48" s="19">
        <v>708</v>
      </c>
      <c r="O48" s="19">
        <v>722</v>
      </c>
      <c r="P48" s="19">
        <f t="shared" si="29"/>
        <v>715</v>
      </c>
      <c r="V48" s="19">
        <v>1152</v>
      </c>
      <c r="W48" s="19">
        <v>1155</v>
      </c>
      <c r="X48" s="20">
        <f t="shared" si="15"/>
        <v>1153.5</v>
      </c>
      <c r="Y48" s="21">
        <f t="shared" si="16"/>
        <v>2.9351145038167941</v>
      </c>
      <c r="Z48" s="20">
        <f t="shared" si="17"/>
        <v>438.5</v>
      </c>
      <c r="AA48" s="22">
        <f t="shared" si="18"/>
        <v>3.9151785714285716</v>
      </c>
      <c r="AB48" s="23">
        <v>52</v>
      </c>
      <c r="AC48" s="23">
        <f t="shared" si="19"/>
        <v>6.1495844300000009</v>
      </c>
      <c r="AD48" s="37">
        <v>12.625999999999999</v>
      </c>
      <c r="AE48" s="22">
        <f t="shared" si="20"/>
        <v>1.094581707845687</v>
      </c>
      <c r="AF48" s="37">
        <v>0.22892100000000001</v>
      </c>
      <c r="AG48" s="37">
        <v>4.2316500000000001</v>
      </c>
      <c r="AH48" s="37">
        <v>0.28764699999999999</v>
      </c>
      <c r="AI48" s="23">
        <v>35</v>
      </c>
      <c r="AJ48" s="19">
        <v>2</v>
      </c>
      <c r="AK48" s="19">
        <v>6</v>
      </c>
      <c r="AL48" s="23">
        <v>15</v>
      </c>
      <c r="AM48" s="23">
        <v>11</v>
      </c>
      <c r="AN48" s="23">
        <f t="shared" si="21"/>
        <v>165</v>
      </c>
      <c r="AO48" s="22">
        <f t="shared" si="22"/>
        <v>109.45425136786614</v>
      </c>
      <c r="AP48" s="21">
        <f t="shared" si="23"/>
        <v>93.955511403063255</v>
      </c>
      <c r="AQ48" s="22">
        <f t="shared" si="24"/>
        <v>98.361746106460927</v>
      </c>
      <c r="AR48" s="21">
        <f t="shared" si="25"/>
        <v>114.61673889490791</v>
      </c>
      <c r="AS48" s="22">
        <f t="shared" si="26"/>
        <v>113.28327291558777</v>
      </c>
      <c r="AT48" s="22">
        <f t="shared" si="27"/>
        <v>105.55140198280503</v>
      </c>
    </row>
    <row r="49" spans="1:255" x14ac:dyDescent="0.2">
      <c r="A49" s="50">
        <v>70</v>
      </c>
      <c r="B49" s="48" t="s">
        <v>92</v>
      </c>
      <c r="C49" s="48" t="s">
        <v>218</v>
      </c>
      <c r="D49" s="48" t="s">
        <v>145</v>
      </c>
      <c r="E49" s="10" t="s">
        <v>159</v>
      </c>
      <c r="F49" s="48" t="s">
        <v>143</v>
      </c>
      <c r="G49" s="18">
        <v>42403</v>
      </c>
      <c r="I49" s="18">
        <v>42677</v>
      </c>
      <c r="J49" s="29">
        <v>42788</v>
      </c>
      <c r="K49" s="10" t="s">
        <v>235</v>
      </c>
      <c r="L49" s="19">
        <f t="shared" si="28"/>
        <v>385</v>
      </c>
      <c r="M49" s="19">
        <v>866</v>
      </c>
      <c r="N49" s="19">
        <v>832</v>
      </c>
      <c r="O49" s="19">
        <v>810</v>
      </c>
      <c r="P49" s="19">
        <f t="shared" si="29"/>
        <v>821</v>
      </c>
      <c r="V49" s="19">
        <v>1205</v>
      </c>
      <c r="W49" s="19">
        <v>1185</v>
      </c>
      <c r="X49" s="20">
        <f t="shared" si="15"/>
        <v>1195</v>
      </c>
      <c r="Y49" s="21">
        <f t="shared" si="16"/>
        <v>3.1038961038961039</v>
      </c>
      <c r="Z49" s="20">
        <f t="shared" si="17"/>
        <v>374</v>
      </c>
      <c r="AA49" s="22">
        <f t="shared" si="18"/>
        <v>3.3392857142857144</v>
      </c>
      <c r="AB49" s="23">
        <v>50</v>
      </c>
      <c r="AC49" s="23">
        <f t="shared" si="19"/>
        <v>5.24439075</v>
      </c>
      <c r="AD49" s="37">
        <v>14.537100000000001</v>
      </c>
      <c r="AE49" s="22">
        <f t="shared" si="20"/>
        <v>1.2164937238493723</v>
      </c>
      <c r="AF49" s="37">
        <v>0.15140400000000001</v>
      </c>
      <c r="AG49" s="37">
        <v>4.0316299999999998</v>
      </c>
      <c r="AH49" s="37">
        <v>0.19463900000000001</v>
      </c>
      <c r="AI49" s="23">
        <v>38</v>
      </c>
      <c r="AJ49" s="19">
        <v>3</v>
      </c>
      <c r="AK49" s="19">
        <v>6</v>
      </c>
      <c r="AL49" s="23">
        <v>13</v>
      </c>
      <c r="AM49" s="23">
        <v>10.5</v>
      </c>
      <c r="AN49" s="23">
        <f t="shared" si="21"/>
        <v>136.5</v>
      </c>
      <c r="AO49" s="22">
        <f t="shared" si="22"/>
        <v>93.354367187187989</v>
      </c>
      <c r="AP49" s="21">
        <f t="shared" si="23"/>
        <v>104.42006213299334</v>
      </c>
      <c r="AQ49" s="22">
        <f t="shared" si="24"/>
        <v>104.01796594826085</v>
      </c>
      <c r="AR49" s="21">
        <f t="shared" si="25"/>
        <v>109.19907908992414</v>
      </c>
      <c r="AS49" s="22">
        <f t="shared" si="26"/>
        <v>122.99326773692387</v>
      </c>
      <c r="AT49" s="22">
        <f t="shared" si="27"/>
        <v>103.83305836408445</v>
      </c>
    </row>
    <row r="50" spans="1:255" ht="15.75" x14ac:dyDescent="0.25">
      <c r="A50" s="50">
        <v>54</v>
      </c>
      <c r="B50" s="48" t="s">
        <v>92</v>
      </c>
      <c r="C50" s="48" t="s">
        <v>218</v>
      </c>
      <c r="D50" s="52" t="s">
        <v>77</v>
      </c>
      <c r="E50" s="10" t="s">
        <v>141</v>
      </c>
      <c r="F50" s="48" t="s">
        <v>143</v>
      </c>
      <c r="G50" s="18">
        <v>42411</v>
      </c>
      <c r="I50" s="18">
        <v>42677</v>
      </c>
      <c r="J50" s="29">
        <v>42788</v>
      </c>
      <c r="K50" s="10" t="s">
        <v>231</v>
      </c>
      <c r="L50" s="19">
        <f t="shared" si="28"/>
        <v>377</v>
      </c>
      <c r="M50" s="19">
        <v>676</v>
      </c>
      <c r="N50" s="19">
        <v>674</v>
      </c>
      <c r="O50" s="19">
        <v>664</v>
      </c>
      <c r="P50" s="19">
        <f t="shared" si="29"/>
        <v>669</v>
      </c>
      <c r="Q50" s="20"/>
      <c r="V50" s="19">
        <v>990</v>
      </c>
      <c r="W50" s="19">
        <v>982</v>
      </c>
      <c r="X50" s="20">
        <f t="shared" si="15"/>
        <v>986</v>
      </c>
      <c r="Y50" s="21">
        <f t="shared" si="16"/>
        <v>2.6153846153846154</v>
      </c>
      <c r="Z50" s="20">
        <f t="shared" si="17"/>
        <v>317</v>
      </c>
      <c r="AA50" s="22">
        <f t="shared" si="18"/>
        <v>2.8303571428571428</v>
      </c>
      <c r="AB50" s="23">
        <v>51</v>
      </c>
      <c r="AC50" s="23">
        <f t="shared" si="19"/>
        <v>5.8439334300000025</v>
      </c>
      <c r="AD50" s="37">
        <v>11.8973</v>
      </c>
      <c r="AE50" s="22">
        <f t="shared" si="20"/>
        <v>1.2066227180527385</v>
      </c>
      <c r="AF50" s="37">
        <v>0.21233299999999999</v>
      </c>
      <c r="AG50" s="37">
        <v>4.2903700000000002</v>
      </c>
      <c r="AH50" s="37">
        <v>0.21221400000000001</v>
      </c>
      <c r="AI50" s="23">
        <v>25</v>
      </c>
      <c r="AJ50" s="19">
        <v>1</v>
      </c>
      <c r="AK50" s="19">
        <v>6</v>
      </c>
      <c r="AL50" s="23">
        <v>14.5</v>
      </c>
      <c r="AM50" s="23">
        <v>10</v>
      </c>
      <c r="AN50" s="23">
        <f t="shared" si="21"/>
        <v>145</v>
      </c>
      <c r="AO50" s="22">
        <f t="shared" si="22"/>
        <v>79.126562562402654</v>
      </c>
      <c r="AP50" s="21">
        <f t="shared" si="23"/>
        <v>103.57276549808914</v>
      </c>
      <c r="AQ50" s="22">
        <f t="shared" si="24"/>
        <v>87.646937512889252</v>
      </c>
      <c r="AR50" s="21">
        <f t="shared" si="25"/>
        <v>116.20720476706393</v>
      </c>
      <c r="AS50" s="22">
        <f t="shared" si="26"/>
        <v>80.916623511134119</v>
      </c>
      <c r="AT50" s="22">
        <f t="shared" si="27"/>
        <v>93.315012675442674</v>
      </c>
      <c r="AU50" s="30"/>
      <c r="AX50" s="24"/>
      <c r="AY50" s="25"/>
      <c r="AZ50" s="25"/>
      <c r="BA50" s="25"/>
      <c r="BB50" s="25"/>
      <c r="BC50" s="24"/>
      <c r="BD50" s="25"/>
      <c r="BE50" s="25"/>
      <c r="BG50" s="25"/>
      <c r="BH50" s="25"/>
      <c r="BI50" s="25"/>
      <c r="BJ50" s="25"/>
      <c r="BK50" s="25"/>
      <c r="BL50" s="24"/>
      <c r="BM50" s="25"/>
      <c r="BN50" s="25"/>
      <c r="BO50" s="25"/>
      <c r="BP50" s="24"/>
      <c r="BQ50" s="25"/>
      <c r="BR50" s="24"/>
      <c r="BS50" s="25"/>
      <c r="BT50" s="25"/>
      <c r="BU50" s="25"/>
      <c r="BV50" s="25"/>
      <c r="BW50" s="26"/>
      <c r="BX50" s="25"/>
      <c r="BY50" s="25"/>
    </row>
    <row r="51" spans="1:255" x14ac:dyDescent="0.2">
      <c r="A51" s="19">
        <v>85</v>
      </c>
      <c r="B51" s="48" t="s">
        <v>92</v>
      </c>
      <c r="C51" s="48" t="s">
        <v>218</v>
      </c>
      <c r="D51" s="48" t="s">
        <v>175</v>
      </c>
      <c r="E51" s="10" t="s">
        <v>176</v>
      </c>
      <c r="F51" s="48" t="s">
        <v>268</v>
      </c>
      <c r="G51" s="18">
        <v>42430</v>
      </c>
      <c r="I51" s="18">
        <v>42677</v>
      </c>
      <c r="J51" s="29">
        <v>42788</v>
      </c>
      <c r="K51" s="10" t="s">
        <v>242</v>
      </c>
      <c r="L51" s="19">
        <f t="shared" si="28"/>
        <v>358</v>
      </c>
      <c r="M51" s="19">
        <v>696</v>
      </c>
      <c r="N51" s="19">
        <v>768</v>
      </c>
      <c r="O51" s="19">
        <v>764</v>
      </c>
      <c r="P51" s="19">
        <f t="shared" si="29"/>
        <v>766</v>
      </c>
      <c r="V51" s="19">
        <v>1235</v>
      </c>
      <c r="W51" s="19">
        <v>1245</v>
      </c>
      <c r="X51" s="20">
        <f t="shared" si="15"/>
        <v>1240</v>
      </c>
      <c r="Y51" s="21">
        <f t="shared" si="16"/>
        <v>3.4636871508379889</v>
      </c>
      <c r="Z51" s="20">
        <f t="shared" si="17"/>
        <v>474</v>
      </c>
      <c r="AA51" s="22">
        <f t="shared" si="18"/>
        <v>4.2321428571428568</v>
      </c>
      <c r="AB51" s="23">
        <v>52</v>
      </c>
      <c r="AC51" s="23">
        <f t="shared" si="19"/>
        <v>6.5885274800000007</v>
      </c>
      <c r="AD51" s="37">
        <v>13.8687</v>
      </c>
      <c r="AE51" s="22">
        <f t="shared" si="20"/>
        <v>1.1184435483870969</v>
      </c>
      <c r="AF51" s="37">
        <v>0.21945200000000001</v>
      </c>
      <c r="AG51" s="37">
        <v>4.1411899999999999</v>
      </c>
      <c r="AH51" s="37">
        <v>0.30063600000000001</v>
      </c>
      <c r="AI51" s="23">
        <v>34.5</v>
      </c>
      <c r="AJ51" s="19">
        <v>2</v>
      </c>
      <c r="AK51" s="19">
        <v>6</v>
      </c>
      <c r="AL51" s="23">
        <v>16</v>
      </c>
      <c r="AM51" s="23">
        <v>14</v>
      </c>
      <c r="AN51" s="23">
        <f t="shared" si="21"/>
        <v>224</v>
      </c>
      <c r="AO51" s="22">
        <f t="shared" si="22"/>
        <v>118.31542793242539</v>
      </c>
      <c r="AP51" s="21">
        <f t="shared" si="23"/>
        <v>96.003738058978271</v>
      </c>
      <c r="AQ51" s="22">
        <f t="shared" si="24"/>
        <v>116.07530666347148</v>
      </c>
      <c r="AR51" s="21">
        <f t="shared" si="25"/>
        <v>112.16657638136512</v>
      </c>
      <c r="AS51" s="22">
        <f t="shared" si="26"/>
        <v>111.6649404453651</v>
      </c>
      <c r="AT51" s="22">
        <f t="shared" si="27"/>
        <v>111.5102466450271</v>
      </c>
      <c r="AU51" s="16"/>
    </row>
    <row r="52" spans="1:255" x14ac:dyDescent="0.2">
      <c r="A52" s="19">
        <v>84</v>
      </c>
      <c r="B52" s="48" t="s">
        <v>92</v>
      </c>
      <c r="C52" s="48" t="s">
        <v>218</v>
      </c>
      <c r="D52" s="48" t="s">
        <v>76</v>
      </c>
      <c r="E52" s="10" t="s">
        <v>252</v>
      </c>
      <c r="F52" s="48" t="s">
        <v>174</v>
      </c>
      <c r="G52" s="18">
        <v>42397</v>
      </c>
      <c r="I52" s="18">
        <v>42677</v>
      </c>
      <c r="J52" s="29">
        <v>42788</v>
      </c>
      <c r="K52" s="10" t="s">
        <v>238</v>
      </c>
      <c r="L52" s="19">
        <f t="shared" si="28"/>
        <v>391</v>
      </c>
      <c r="M52" s="19">
        <v>662</v>
      </c>
      <c r="N52" s="19">
        <v>630</v>
      </c>
      <c r="O52" s="19">
        <v>642</v>
      </c>
      <c r="P52" s="19">
        <f t="shared" si="29"/>
        <v>636</v>
      </c>
      <c r="V52" s="19">
        <v>1060</v>
      </c>
      <c r="W52" s="19">
        <v>1055</v>
      </c>
      <c r="X52" s="20">
        <f t="shared" si="15"/>
        <v>1057.5</v>
      </c>
      <c r="Y52" s="21">
        <f t="shared" si="16"/>
        <v>2.7046035805626598</v>
      </c>
      <c r="Z52" s="20">
        <f t="shared" si="17"/>
        <v>421.5</v>
      </c>
      <c r="AA52" s="22">
        <f t="shared" si="18"/>
        <v>3.7633928571428572</v>
      </c>
      <c r="AB52" s="23">
        <v>49.5</v>
      </c>
      <c r="AC52" s="23">
        <f t="shared" si="19"/>
        <v>4.9212333700000013</v>
      </c>
      <c r="AD52" s="37">
        <v>12.1805</v>
      </c>
      <c r="AE52" s="22">
        <f t="shared" si="20"/>
        <v>1.1518203309692672</v>
      </c>
      <c r="AF52" s="37">
        <v>0.18923200000000001</v>
      </c>
      <c r="AG52" s="37">
        <v>4.0421800000000001</v>
      </c>
      <c r="AH52" s="37">
        <v>0.20036000000000001</v>
      </c>
      <c r="AI52" s="23">
        <v>33.5</v>
      </c>
      <c r="AJ52" s="19">
        <v>2</v>
      </c>
      <c r="AK52" s="19">
        <v>6</v>
      </c>
      <c r="AL52" s="23">
        <v>14.5</v>
      </c>
      <c r="AM52" s="23">
        <v>10.5</v>
      </c>
      <c r="AN52" s="23">
        <f t="shared" si="21"/>
        <v>152.25</v>
      </c>
      <c r="AO52" s="22">
        <f t="shared" si="22"/>
        <v>105.21087104117576</v>
      </c>
      <c r="AP52" s="21">
        <f t="shared" si="23"/>
        <v>98.868697937276153</v>
      </c>
      <c r="AQ52" s="22">
        <f t="shared" si="24"/>
        <v>90.636849214566354</v>
      </c>
      <c r="AR52" s="21">
        <f t="shared" si="25"/>
        <v>109.48483206933911</v>
      </c>
      <c r="AS52" s="22">
        <f t="shared" si="26"/>
        <v>108.42827550491974</v>
      </c>
      <c r="AT52" s="22">
        <f t="shared" si="27"/>
        <v>102.20416470708103</v>
      </c>
    </row>
    <row r="53" spans="1:255" s="30" customFormat="1" ht="15.75" x14ac:dyDescent="0.25">
      <c r="A53" s="43"/>
      <c r="B53" s="49"/>
      <c r="C53" s="49"/>
      <c r="D53" s="49" t="s">
        <v>256</v>
      </c>
      <c r="E53" s="38"/>
      <c r="F53" s="49"/>
      <c r="G53" s="46"/>
      <c r="H53" s="46"/>
      <c r="I53" s="46"/>
      <c r="J53" s="54"/>
      <c r="K53" s="38"/>
      <c r="L53" s="43">
        <f>AVERAGE(L2:L52)</f>
        <v>353.98039215686276</v>
      </c>
      <c r="M53" s="43">
        <f t="shared" ref="M53:AT53" si="30">AVERAGE(M2:M52)</f>
        <v>649.92156862745094</v>
      </c>
      <c r="N53" s="43">
        <f t="shared" si="30"/>
        <v>650.43137254901956</v>
      </c>
      <c r="O53" s="43">
        <f t="shared" si="30"/>
        <v>655.70588235294122</v>
      </c>
      <c r="P53" s="43">
        <f t="shared" si="30"/>
        <v>653.06862745098044</v>
      </c>
      <c r="Q53" s="43" t="e">
        <f t="shared" si="30"/>
        <v>#DIV/0!</v>
      </c>
      <c r="R53" s="43" t="e">
        <f t="shared" si="30"/>
        <v>#DIV/0!</v>
      </c>
      <c r="S53" s="43" t="e">
        <f t="shared" si="30"/>
        <v>#DIV/0!</v>
      </c>
      <c r="T53" s="43" t="e">
        <f t="shared" si="30"/>
        <v>#DIV/0!</v>
      </c>
      <c r="U53" s="43" t="e">
        <f t="shared" si="30"/>
        <v>#DIV/0!</v>
      </c>
      <c r="V53" s="43">
        <f t="shared" si="30"/>
        <v>1060.9166666666667</v>
      </c>
      <c r="W53" s="43">
        <f t="shared" si="30"/>
        <v>1056.5833333333333</v>
      </c>
      <c r="X53" s="43">
        <f t="shared" si="30"/>
        <v>1058.75</v>
      </c>
      <c r="Y53" s="44">
        <f t="shared" si="30"/>
        <v>2.983700168542518</v>
      </c>
      <c r="Z53" s="43">
        <f t="shared" si="30"/>
        <v>400.65625</v>
      </c>
      <c r="AA53" s="44">
        <f t="shared" si="30"/>
        <v>3.577287946428573</v>
      </c>
      <c r="AB53" s="55">
        <f t="shared" si="30"/>
        <v>50.052083333333336</v>
      </c>
      <c r="AC53" s="55">
        <f t="shared" si="30"/>
        <v>5.6872909885416689</v>
      </c>
      <c r="AD53" s="44">
        <f t="shared" si="30"/>
        <v>12.255400416666667</v>
      </c>
      <c r="AE53" s="44">
        <f t="shared" si="30"/>
        <v>1.1651474262783337</v>
      </c>
      <c r="AF53" s="44">
        <f t="shared" si="30"/>
        <v>0.23368902083333329</v>
      </c>
      <c r="AG53" s="44">
        <f t="shared" si="30"/>
        <v>3.6923883333333332</v>
      </c>
      <c r="AH53" s="44">
        <f t="shared" si="30"/>
        <v>0.30792568749999993</v>
      </c>
      <c r="AI53" s="55">
        <f t="shared" si="30"/>
        <v>30.895833333333332</v>
      </c>
      <c r="AJ53" s="43">
        <f t="shared" si="30"/>
        <v>2.625</v>
      </c>
      <c r="AK53" s="43">
        <f t="shared" si="30"/>
        <v>6.354166666666667</v>
      </c>
      <c r="AL53" s="55">
        <f t="shared" si="30"/>
        <v>15.072916666666666</v>
      </c>
      <c r="AM53" s="55">
        <f t="shared" si="30"/>
        <v>11.3125</v>
      </c>
      <c r="AN53" s="55">
        <f t="shared" si="30"/>
        <v>171.02083333333334</v>
      </c>
      <c r="AO53" s="44">
        <f t="shared" si="30"/>
        <v>100.00804994209034</v>
      </c>
      <c r="AP53" s="44">
        <f t="shared" si="30"/>
        <v>100.01265461616595</v>
      </c>
      <c r="AQ53" s="44">
        <f t="shared" si="30"/>
        <v>99.989952028904767</v>
      </c>
      <c r="AR53" s="44">
        <f t="shared" si="30"/>
        <v>100.0105182376309</v>
      </c>
      <c r="AS53" s="44">
        <f t="shared" si="30"/>
        <v>99.999460555843257</v>
      </c>
      <c r="AT53" s="44">
        <f t="shared" si="30"/>
        <v>100.00498601475174</v>
      </c>
      <c r="AX53" s="41"/>
      <c r="BB53" s="47"/>
      <c r="BC53" s="41"/>
      <c r="BD53" s="47"/>
      <c r="BE53" s="47"/>
      <c r="BF53" s="41"/>
      <c r="BG53" s="41"/>
      <c r="BK53" s="47"/>
      <c r="BL53" s="41"/>
      <c r="BM53" s="47"/>
      <c r="BN53" s="47"/>
      <c r="BS53" s="47"/>
      <c r="BW53" s="45"/>
      <c r="BX53" s="47"/>
      <c r="BY53" s="47"/>
    </row>
    <row r="54" spans="1:255" ht="15.75" x14ac:dyDescent="0.25">
      <c r="A54" s="50">
        <v>9</v>
      </c>
      <c r="B54" s="48" t="s">
        <v>93</v>
      </c>
      <c r="C54" s="48" t="s">
        <v>217</v>
      </c>
      <c r="D54" s="52" t="s">
        <v>249</v>
      </c>
      <c r="E54" s="32">
        <v>1580</v>
      </c>
      <c r="F54" s="48" t="s">
        <v>82</v>
      </c>
      <c r="G54" s="18">
        <v>42324</v>
      </c>
      <c r="I54" s="18">
        <v>42677</v>
      </c>
      <c r="J54" s="29">
        <v>42788</v>
      </c>
      <c r="K54" s="10" t="s">
        <v>223</v>
      </c>
      <c r="L54" s="19">
        <f t="shared" ref="L54:L81" si="31">J54-G54</f>
        <v>464</v>
      </c>
      <c r="M54" s="19">
        <v>860</v>
      </c>
      <c r="N54" s="19">
        <v>888</v>
      </c>
      <c r="O54" s="19">
        <v>870</v>
      </c>
      <c r="P54" s="19">
        <f t="shared" ref="P54:P81" si="32">AVERAGE(N54:O54)</f>
        <v>879</v>
      </c>
      <c r="Q54" s="20"/>
      <c r="S54" s="20"/>
      <c r="T54" s="20"/>
      <c r="U54" s="20"/>
      <c r="V54" s="19">
        <v>1410</v>
      </c>
      <c r="W54" s="53">
        <v>1420</v>
      </c>
      <c r="X54" s="20">
        <f t="shared" ref="X54:X81" si="33">(V54+W54)/2</f>
        <v>1415</v>
      </c>
      <c r="Y54" s="21">
        <f t="shared" ref="Y54:Y81" si="34">(X54/L54)</f>
        <v>3.0495689655172415</v>
      </c>
      <c r="Z54" s="20">
        <f t="shared" ref="Z54:Z81" si="35">(X54-P54)</f>
        <v>536</v>
      </c>
      <c r="AA54" s="22">
        <f t="shared" ref="AA54:AA81" si="36">(Z54/112)</f>
        <v>4.7857142857142856</v>
      </c>
      <c r="AB54" s="27">
        <v>50.5</v>
      </c>
      <c r="AC54" s="23">
        <f t="shared" ref="AC54:AC81" si="37">-11.548+0.4878*(AB54)-0.0289*(L54)+0.00001947*(L54*L54)+0.0000334*(AB54*L54)</f>
        <v>4.6507419200000015</v>
      </c>
      <c r="AD54" s="37">
        <v>17.5123</v>
      </c>
      <c r="AE54" s="22">
        <f t="shared" ref="AE54:AE81" si="38">AD54/X54*100</f>
        <v>1.2376183745583038</v>
      </c>
      <c r="AF54" s="37">
        <v>0.30063600000000001</v>
      </c>
      <c r="AG54" s="37">
        <v>3.9285199999999998</v>
      </c>
      <c r="AH54" s="37">
        <v>0.65644599999999997</v>
      </c>
      <c r="AI54" s="23">
        <v>38</v>
      </c>
      <c r="AJ54" s="20">
        <v>2</v>
      </c>
      <c r="AK54" s="20">
        <v>8</v>
      </c>
      <c r="AL54" s="23">
        <v>15</v>
      </c>
      <c r="AM54" s="23">
        <v>10.5</v>
      </c>
      <c r="AN54" s="23">
        <f t="shared" ref="AN54:AN81" si="39">(AL54*AM54)</f>
        <v>157.5</v>
      </c>
      <c r="AO54" s="22">
        <f t="shared" ref="AO54:AO81" si="40">(AA54/4.147)*100</f>
        <v>115.40183953977056</v>
      </c>
      <c r="AP54" s="21">
        <f t="shared" ref="AP54:AP81" si="41">(AE54/1.126)*100</f>
        <v>109.91282189682983</v>
      </c>
      <c r="AQ54" s="22">
        <f t="shared" ref="AQ54:AQ81" si="42">(Y54/3.056)*100</f>
        <v>99.789560389962091</v>
      </c>
      <c r="AR54" s="21">
        <f t="shared" ref="AR54:AR81" si="43">(AG54/3.601)*100</f>
        <v>109.09525131907802</v>
      </c>
      <c r="AS54" s="22">
        <f t="shared" ref="AS54:AS81" si="44">(AI54/37.59)*100</f>
        <v>101.09071561585527</v>
      </c>
      <c r="AT54" s="22">
        <f t="shared" ref="AT54:AT81" si="45">(AO54*0.3)+(AP54*0.2)+(AQ54*0.2)+(AR54*0.2)+(AS54*0.1)</f>
        <v>108.48915014469068</v>
      </c>
      <c r="AU54" s="30" t="s">
        <v>259</v>
      </c>
      <c r="AX54" s="24"/>
      <c r="AY54" s="25"/>
      <c r="AZ54" s="25"/>
      <c r="BA54" s="25"/>
      <c r="BB54" s="25"/>
      <c r="BC54" s="24"/>
      <c r="BD54" s="25"/>
      <c r="BE54" s="25"/>
      <c r="BG54" s="25"/>
      <c r="BH54" s="25"/>
      <c r="BI54" s="25"/>
      <c r="BJ54" s="25"/>
      <c r="BK54" s="25"/>
      <c r="BL54" s="24"/>
      <c r="BM54" s="25"/>
      <c r="BN54" s="25"/>
      <c r="BO54" s="25"/>
      <c r="BP54" s="24"/>
      <c r="BQ54" s="25"/>
      <c r="BR54" s="24"/>
      <c r="BS54" s="25"/>
      <c r="BT54" s="25"/>
      <c r="BU54" s="25"/>
      <c r="BV54" s="25"/>
      <c r="BW54" s="26"/>
      <c r="BX54" s="25"/>
      <c r="BY54" s="25"/>
    </row>
    <row r="55" spans="1:255" ht="15.75" x14ac:dyDescent="0.25">
      <c r="A55" s="50">
        <v>7</v>
      </c>
      <c r="B55" s="48" t="s">
        <v>93</v>
      </c>
      <c r="C55" s="48" t="s">
        <v>217</v>
      </c>
      <c r="D55" s="52" t="s">
        <v>249</v>
      </c>
      <c r="E55" s="10" t="s">
        <v>86</v>
      </c>
      <c r="F55" s="48" t="s">
        <v>82</v>
      </c>
      <c r="G55" s="18">
        <v>42315</v>
      </c>
      <c r="I55" s="18">
        <v>42677</v>
      </c>
      <c r="J55" s="29">
        <v>42788</v>
      </c>
      <c r="K55" s="10" t="s">
        <v>223</v>
      </c>
      <c r="L55" s="19">
        <f t="shared" si="31"/>
        <v>473</v>
      </c>
      <c r="M55" s="19">
        <v>902</v>
      </c>
      <c r="N55" s="19">
        <v>876</v>
      </c>
      <c r="O55" s="19">
        <v>880</v>
      </c>
      <c r="P55" s="19">
        <f t="shared" si="32"/>
        <v>878</v>
      </c>
      <c r="Q55" s="20"/>
      <c r="S55" s="20"/>
      <c r="T55" s="20"/>
      <c r="U55" s="20"/>
      <c r="V55" s="19">
        <v>1390</v>
      </c>
      <c r="W55" s="53">
        <v>1380</v>
      </c>
      <c r="X55" s="20">
        <f t="shared" si="33"/>
        <v>1385</v>
      </c>
      <c r="Y55" s="21">
        <f t="shared" si="34"/>
        <v>2.9281183932346724</v>
      </c>
      <c r="Z55" s="20">
        <f t="shared" si="35"/>
        <v>507</v>
      </c>
      <c r="AA55" s="22">
        <f t="shared" si="36"/>
        <v>4.5267857142857144</v>
      </c>
      <c r="AB55" s="23">
        <v>52</v>
      </c>
      <c r="AC55" s="23">
        <f t="shared" si="37"/>
        <v>5.3254100300000013</v>
      </c>
      <c r="AD55" s="37">
        <v>14.6661</v>
      </c>
      <c r="AE55" s="22">
        <f t="shared" si="38"/>
        <v>1.0589241877256317</v>
      </c>
      <c r="AF55" s="37">
        <v>0.33561200000000002</v>
      </c>
      <c r="AG55" s="37">
        <v>4.24986</v>
      </c>
      <c r="AH55" s="37">
        <v>0.639455</v>
      </c>
      <c r="AI55" s="23">
        <v>36.5</v>
      </c>
      <c r="AJ55" s="20">
        <v>2</v>
      </c>
      <c r="AK55" s="20">
        <v>7</v>
      </c>
      <c r="AL55" s="23">
        <v>15</v>
      </c>
      <c r="AM55" s="23">
        <v>12</v>
      </c>
      <c r="AN55" s="23">
        <f t="shared" si="39"/>
        <v>180</v>
      </c>
      <c r="AO55" s="22">
        <f t="shared" si="40"/>
        <v>109.15808329601433</v>
      </c>
      <c r="AP55" s="21">
        <f t="shared" si="41"/>
        <v>94.043000686112947</v>
      </c>
      <c r="AQ55" s="22">
        <f t="shared" si="42"/>
        <v>95.815392448778553</v>
      </c>
      <c r="AR55" s="21">
        <f t="shared" si="43"/>
        <v>118.01888364343239</v>
      </c>
      <c r="AS55" s="22">
        <f t="shared" si="44"/>
        <v>97.100292631018874</v>
      </c>
      <c r="AT55" s="22">
        <f t="shared" si="45"/>
        <v>104.03290960757097</v>
      </c>
      <c r="AU55" s="30" t="s">
        <v>260</v>
      </c>
      <c r="AX55" s="24"/>
      <c r="AY55" s="25"/>
      <c r="AZ55" s="25"/>
      <c r="BA55" s="25"/>
      <c r="BB55" s="25"/>
      <c r="BC55" s="24"/>
      <c r="BD55" s="25"/>
      <c r="BE55" s="25"/>
      <c r="BG55" s="25"/>
      <c r="BH55" s="25"/>
      <c r="BI55" s="25"/>
      <c r="BJ55" s="25"/>
      <c r="BK55" s="25"/>
      <c r="BL55" s="24"/>
      <c r="BM55" s="25"/>
      <c r="BN55" s="25"/>
      <c r="BO55" s="25"/>
      <c r="BP55" s="24"/>
      <c r="BQ55" s="25"/>
      <c r="BR55" s="24"/>
      <c r="BS55" s="25"/>
      <c r="BT55" s="25"/>
      <c r="BU55" s="25"/>
      <c r="BV55" s="25"/>
      <c r="BW55" s="26"/>
      <c r="BX55" s="25"/>
      <c r="BY55" s="25"/>
    </row>
    <row r="56" spans="1:255" x14ac:dyDescent="0.2">
      <c r="A56" s="19">
        <v>80</v>
      </c>
      <c r="B56" s="48" t="s">
        <v>93</v>
      </c>
      <c r="C56" s="48" t="s">
        <v>217</v>
      </c>
      <c r="D56" s="48" t="s">
        <v>167</v>
      </c>
      <c r="E56" s="10" t="s">
        <v>170</v>
      </c>
      <c r="F56" s="48" t="s">
        <v>82</v>
      </c>
      <c r="G56" s="18">
        <v>42386</v>
      </c>
      <c r="I56" s="18">
        <v>42677</v>
      </c>
      <c r="J56" s="29">
        <v>42788</v>
      </c>
      <c r="K56" s="10" t="s">
        <v>237</v>
      </c>
      <c r="L56" s="19">
        <f t="shared" si="31"/>
        <v>402</v>
      </c>
      <c r="M56" s="19">
        <v>832</v>
      </c>
      <c r="N56" s="19">
        <v>884</v>
      </c>
      <c r="O56" s="19">
        <v>884</v>
      </c>
      <c r="P56" s="19">
        <f t="shared" si="32"/>
        <v>884</v>
      </c>
      <c r="V56" s="19">
        <v>1255</v>
      </c>
      <c r="W56" s="19">
        <v>1275</v>
      </c>
      <c r="X56" s="20">
        <f t="shared" si="33"/>
        <v>1265</v>
      </c>
      <c r="Y56" s="21">
        <f t="shared" si="34"/>
        <v>3.1467661691542288</v>
      </c>
      <c r="Z56" s="20">
        <f t="shared" si="35"/>
        <v>381</v>
      </c>
      <c r="AA56" s="22">
        <f t="shared" si="36"/>
        <v>3.4017857142857144</v>
      </c>
      <c r="AB56" s="23">
        <v>51</v>
      </c>
      <c r="AC56" s="23">
        <f t="shared" si="37"/>
        <v>5.5431966800000021</v>
      </c>
      <c r="AD56" s="37">
        <v>13.8079</v>
      </c>
      <c r="AE56" s="22">
        <f t="shared" si="38"/>
        <v>1.0915335968379447</v>
      </c>
      <c r="AF56" s="37">
        <v>0.294595</v>
      </c>
      <c r="AG56" s="37">
        <v>3.5344699999999998</v>
      </c>
      <c r="AH56" s="37">
        <v>0.33619399999999999</v>
      </c>
      <c r="AI56" s="23">
        <v>37.5</v>
      </c>
      <c r="AJ56" s="19">
        <v>3</v>
      </c>
      <c r="AK56" s="19">
        <v>7</v>
      </c>
      <c r="AL56" s="23">
        <v>15</v>
      </c>
      <c r="AM56" s="23">
        <v>11.5</v>
      </c>
      <c r="AN56" s="23">
        <f t="shared" si="39"/>
        <v>172.5</v>
      </c>
      <c r="AO56" s="22">
        <f t="shared" si="40"/>
        <v>82.030038926590649</v>
      </c>
      <c r="AP56" s="21">
        <f t="shared" si="41"/>
        <v>96.939040571753537</v>
      </c>
      <c r="AQ56" s="22">
        <f t="shared" si="42"/>
        <v>102.97009715818812</v>
      </c>
      <c r="AR56" s="21">
        <f t="shared" si="43"/>
        <v>98.152457650652593</v>
      </c>
      <c r="AS56" s="22">
        <f t="shared" si="44"/>
        <v>99.760574620909807</v>
      </c>
      <c r="AT56" s="22">
        <f t="shared" si="45"/>
        <v>94.197388216187022</v>
      </c>
    </row>
    <row r="57" spans="1:255" x14ac:dyDescent="0.2">
      <c r="A57" s="50">
        <v>4</v>
      </c>
      <c r="B57" s="48" t="s">
        <v>93</v>
      </c>
      <c r="C57" s="48" t="s">
        <v>217</v>
      </c>
      <c r="D57" s="52" t="s">
        <v>249</v>
      </c>
      <c r="E57" s="10" t="s">
        <v>84</v>
      </c>
      <c r="F57" s="48" t="s">
        <v>82</v>
      </c>
      <c r="G57" s="18">
        <v>42316</v>
      </c>
      <c r="I57" s="18">
        <v>42677</v>
      </c>
      <c r="J57" s="29">
        <v>42788</v>
      </c>
      <c r="K57" s="10" t="s">
        <v>223</v>
      </c>
      <c r="L57" s="19">
        <f t="shared" si="31"/>
        <v>472</v>
      </c>
      <c r="M57" s="19">
        <v>914</v>
      </c>
      <c r="N57" s="19">
        <v>912</v>
      </c>
      <c r="O57" s="19">
        <v>918</v>
      </c>
      <c r="P57" s="19">
        <f t="shared" si="32"/>
        <v>915</v>
      </c>
      <c r="Q57" s="20"/>
      <c r="S57" s="20"/>
      <c r="T57" s="20"/>
      <c r="U57" s="20"/>
      <c r="V57" s="19">
        <v>1300</v>
      </c>
      <c r="W57" s="53">
        <v>1310</v>
      </c>
      <c r="X57" s="20">
        <f t="shared" si="33"/>
        <v>1305</v>
      </c>
      <c r="Y57" s="21">
        <f t="shared" si="34"/>
        <v>2.7648305084745761</v>
      </c>
      <c r="Z57" s="20">
        <f t="shared" si="35"/>
        <v>390</v>
      </c>
      <c r="AA57" s="22">
        <f t="shared" si="36"/>
        <v>3.4821428571428572</v>
      </c>
      <c r="AB57" s="27">
        <v>54</v>
      </c>
      <c r="AC57" s="23">
        <f t="shared" si="37"/>
        <v>6.341303680000002</v>
      </c>
      <c r="AD57" s="37">
        <v>13.8087</v>
      </c>
      <c r="AE57" s="22">
        <f t="shared" si="38"/>
        <v>1.0581379310344827</v>
      </c>
      <c r="AF57" s="37">
        <v>0.194915</v>
      </c>
      <c r="AG57" s="37">
        <v>3.6441599999999998</v>
      </c>
      <c r="AH57" s="37">
        <v>0.44770700000000002</v>
      </c>
      <c r="AI57" s="27">
        <v>41.5</v>
      </c>
      <c r="AJ57" s="20">
        <v>3</v>
      </c>
      <c r="AK57" s="20">
        <v>6</v>
      </c>
      <c r="AL57" s="27">
        <v>15.5</v>
      </c>
      <c r="AM57" s="27">
        <v>12</v>
      </c>
      <c r="AN57" s="23">
        <f t="shared" si="39"/>
        <v>186</v>
      </c>
      <c r="AO57" s="22">
        <f t="shared" si="40"/>
        <v>83.967756381549492</v>
      </c>
      <c r="AP57" s="21">
        <f t="shared" si="41"/>
        <v>93.973173271268465</v>
      </c>
      <c r="AQ57" s="22">
        <f t="shared" si="42"/>
        <v>90.472202502440311</v>
      </c>
      <c r="AR57" s="21">
        <f t="shared" si="43"/>
        <v>101.1985559566787</v>
      </c>
      <c r="AS57" s="22">
        <f t="shared" si="44"/>
        <v>110.40170258047353</v>
      </c>
      <c r="AT57" s="22">
        <f t="shared" si="45"/>
        <v>93.359283518589706</v>
      </c>
      <c r="AX57" s="24"/>
      <c r="AY57" s="25"/>
      <c r="AZ57" s="25"/>
      <c r="BA57" s="25"/>
      <c r="BB57" s="25"/>
      <c r="BC57" s="24"/>
      <c r="BD57" s="25"/>
      <c r="BE57" s="25"/>
      <c r="BF57" s="24"/>
      <c r="BG57" s="25"/>
      <c r="BH57" s="25"/>
      <c r="BI57" s="25"/>
      <c r="BJ57" s="25"/>
      <c r="BK57" s="25"/>
      <c r="BL57" s="24"/>
      <c r="BM57" s="25"/>
      <c r="BN57" s="25"/>
      <c r="BO57" s="25"/>
      <c r="BP57" s="24"/>
      <c r="BQ57" s="25"/>
      <c r="BR57" s="24"/>
      <c r="BS57" s="25"/>
      <c r="BT57" s="25"/>
      <c r="BU57" s="25"/>
      <c r="BV57" s="25"/>
      <c r="BW57" s="26"/>
      <c r="BX57" s="25"/>
      <c r="BY57" s="25"/>
    </row>
    <row r="58" spans="1:255" x14ac:dyDescent="0.2">
      <c r="A58" s="50">
        <v>8</v>
      </c>
      <c r="B58" s="48" t="s">
        <v>93</v>
      </c>
      <c r="C58" s="48" t="s">
        <v>217</v>
      </c>
      <c r="D58" s="52" t="s">
        <v>249</v>
      </c>
      <c r="E58" s="32">
        <v>1570</v>
      </c>
      <c r="F58" s="48" t="s">
        <v>82</v>
      </c>
      <c r="G58" s="18">
        <v>42308</v>
      </c>
      <c r="I58" s="18">
        <v>42677</v>
      </c>
      <c r="J58" s="29">
        <v>42788</v>
      </c>
      <c r="K58" s="10" t="s">
        <v>223</v>
      </c>
      <c r="L58" s="19">
        <f t="shared" si="31"/>
        <v>480</v>
      </c>
      <c r="M58" s="19">
        <v>788</v>
      </c>
      <c r="N58" s="19">
        <v>798</v>
      </c>
      <c r="O58" s="19">
        <v>792</v>
      </c>
      <c r="P58" s="19">
        <f t="shared" si="32"/>
        <v>795</v>
      </c>
      <c r="Q58" s="20"/>
      <c r="S58" s="20"/>
      <c r="T58" s="20"/>
      <c r="U58" s="20"/>
      <c r="V58" s="19">
        <v>1225</v>
      </c>
      <c r="W58" s="53">
        <v>1220</v>
      </c>
      <c r="X58" s="20">
        <f t="shared" si="33"/>
        <v>1222.5</v>
      </c>
      <c r="Y58" s="21">
        <f t="shared" si="34"/>
        <v>2.546875</v>
      </c>
      <c r="Z58" s="20">
        <f t="shared" si="35"/>
        <v>427.5</v>
      </c>
      <c r="AA58" s="22">
        <f t="shared" si="36"/>
        <v>3.8169642857142856</v>
      </c>
      <c r="AB58" s="23">
        <v>51.5</v>
      </c>
      <c r="AC58" s="23">
        <f t="shared" si="37"/>
        <v>5.0132360000000009</v>
      </c>
      <c r="AD58" s="37">
        <v>13.8979</v>
      </c>
      <c r="AE58" s="22">
        <f t="shared" si="38"/>
        <v>1.1368425357873211</v>
      </c>
      <c r="AF58" s="37">
        <v>0.33208700000000002</v>
      </c>
      <c r="AG58" s="37">
        <v>3.2029299999999998</v>
      </c>
      <c r="AH58" s="37">
        <v>0.60204999999999997</v>
      </c>
      <c r="AI58" s="23">
        <v>40</v>
      </c>
      <c r="AJ58" s="20">
        <v>2</v>
      </c>
      <c r="AK58" s="20">
        <v>7</v>
      </c>
      <c r="AL58" s="23">
        <v>15.5</v>
      </c>
      <c r="AM58" s="23">
        <v>12</v>
      </c>
      <c r="AN58" s="23">
        <f t="shared" si="39"/>
        <v>186</v>
      </c>
      <c r="AO58" s="22">
        <f t="shared" si="40"/>
        <v>92.041579110544632</v>
      </c>
      <c r="AP58" s="21">
        <f t="shared" si="41"/>
        <v>100.96292502551698</v>
      </c>
      <c r="AQ58" s="22">
        <f t="shared" si="42"/>
        <v>83.340150523560212</v>
      </c>
      <c r="AR58" s="21">
        <f t="shared" si="43"/>
        <v>88.945570674812544</v>
      </c>
      <c r="AS58" s="22">
        <f t="shared" si="44"/>
        <v>106.41127959563713</v>
      </c>
      <c r="AT58" s="22">
        <f t="shared" si="45"/>
        <v>92.903330937505061</v>
      </c>
      <c r="AX58" s="24"/>
      <c r="AY58" s="25"/>
      <c r="AZ58" s="25"/>
      <c r="BA58" s="25"/>
      <c r="BB58" s="25"/>
      <c r="BC58" s="24"/>
      <c r="BD58" s="25"/>
      <c r="BE58" s="25"/>
      <c r="BF58" s="24"/>
      <c r="BG58" s="25"/>
      <c r="BH58" s="25"/>
      <c r="BI58" s="25"/>
      <c r="BJ58" s="25"/>
      <c r="BK58" s="25"/>
      <c r="BL58" s="24"/>
      <c r="BM58" s="25"/>
      <c r="BN58" s="25"/>
      <c r="BO58" s="25"/>
      <c r="BP58" s="24"/>
      <c r="BQ58" s="25"/>
      <c r="BR58" s="24"/>
      <c r="BS58" s="25"/>
      <c r="BT58" s="25"/>
      <c r="BU58" s="25"/>
      <c r="BV58" s="25"/>
      <c r="BW58" s="26"/>
      <c r="BX58" s="25"/>
      <c r="BY58" s="25"/>
    </row>
    <row r="59" spans="1:255" x14ac:dyDescent="0.2">
      <c r="A59" s="50">
        <v>56</v>
      </c>
      <c r="B59" s="48" t="s">
        <v>93</v>
      </c>
      <c r="C59" s="48" t="s">
        <v>217</v>
      </c>
      <c r="D59" s="52" t="s">
        <v>250</v>
      </c>
      <c r="E59" s="10" t="s">
        <v>144</v>
      </c>
      <c r="F59" s="48" t="s">
        <v>82</v>
      </c>
      <c r="G59" s="18">
        <v>42376</v>
      </c>
      <c r="I59" s="18">
        <v>42677</v>
      </c>
      <c r="J59" s="29">
        <v>42788</v>
      </c>
      <c r="K59" s="10" t="s">
        <v>232</v>
      </c>
      <c r="L59" s="19">
        <f t="shared" si="31"/>
        <v>412</v>
      </c>
      <c r="M59" s="19">
        <v>914</v>
      </c>
      <c r="N59" s="19">
        <v>920</v>
      </c>
      <c r="O59" s="19">
        <v>908</v>
      </c>
      <c r="P59" s="19">
        <f t="shared" si="32"/>
        <v>914</v>
      </c>
      <c r="V59" s="19">
        <v>1330</v>
      </c>
      <c r="W59" s="19">
        <v>1325</v>
      </c>
      <c r="X59" s="20">
        <f t="shared" si="33"/>
        <v>1327.5</v>
      </c>
      <c r="Y59" s="21">
        <f t="shared" si="34"/>
        <v>3.2220873786407767</v>
      </c>
      <c r="Z59" s="20">
        <f t="shared" si="35"/>
        <v>413.5</v>
      </c>
      <c r="AA59" s="22">
        <f t="shared" si="36"/>
        <v>3.6919642857142856</v>
      </c>
      <c r="AB59" s="23">
        <v>51.5</v>
      </c>
      <c r="AC59" s="23">
        <f t="shared" si="37"/>
        <v>5.6804968800000024</v>
      </c>
      <c r="AD59" s="37">
        <v>14.1859</v>
      </c>
      <c r="AE59" s="22">
        <f t="shared" si="38"/>
        <v>1.0686177024482109</v>
      </c>
      <c r="AF59" s="37">
        <v>0.416327</v>
      </c>
      <c r="AG59" s="37">
        <v>2.68526</v>
      </c>
      <c r="AH59" s="37">
        <v>0.37445800000000001</v>
      </c>
      <c r="AI59" s="23">
        <v>33</v>
      </c>
      <c r="AJ59" s="19">
        <v>2</v>
      </c>
      <c r="AK59" s="19">
        <v>7</v>
      </c>
      <c r="AL59" s="23">
        <v>15.5</v>
      </c>
      <c r="AM59" s="23">
        <v>11</v>
      </c>
      <c r="AN59" s="23">
        <f t="shared" si="39"/>
        <v>170.5</v>
      </c>
      <c r="AO59" s="22">
        <f t="shared" si="40"/>
        <v>89.027351958386433</v>
      </c>
      <c r="AP59" s="21">
        <f t="shared" si="41"/>
        <v>94.903881212096891</v>
      </c>
      <c r="AQ59" s="22">
        <f t="shared" si="42"/>
        <v>105.43479642149138</v>
      </c>
      <c r="AR59" s="21">
        <f t="shared" si="43"/>
        <v>74.569841710635927</v>
      </c>
      <c r="AS59" s="22">
        <f t="shared" si="44"/>
        <v>87.789305666400637</v>
      </c>
      <c r="AT59" s="22">
        <f t="shared" si="45"/>
        <v>90.468840023000837</v>
      </c>
    </row>
    <row r="60" spans="1:255" ht="15.75" x14ac:dyDescent="0.25">
      <c r="A60" s="50">
        <v>44</v>
      </c>
      <c r="B60" s="48" t="s">
        <v>93</v>
      </c>
      <c r="C60" s="48" t="s">
        <v>217</v>
      </c>
      <c r="D60" s="52" t="s">
        <v>124</v>
      </c>
      <c r="E60" s="10" t="s">
        <v>132</v>
      </c>
      <c r="F60" s="48" t="s">
        <v>82</v>
      </c>
      <c r="G60" s="18">
        <v>42388</v>
      </c>
      <c r="I60" s="18">
        <v>42677</v>
      </c>
      <c r="J60" s="29">
        <v>42788</v>
      </c>
      <c r="K60" s="10" t="s">
        <v>229</v>
      </c>
      <c r="L60" s="19">
        <f t="shared" si="31"/>
        <v>400</v>
      </c>
      <c r="M60" s="19">
        <v>720</v>
      </c>
      <c r="N60" s="32">
        <v>778</v>
      </c>
      <c r="O60" s="19">
        <v>786</v>
      </c>
      <c r="P60" s="19">
        <f t="shared" si="32"/>
        <v>782</v>
      </c>
      <c r="Q60" s="20"/>
      <c r="S60" s="20"/>
      <c r="T60" s="20"/>
      <c r="U60" s="20"/>
      <c r="V60" s="32">
        <v>1100</v>
      </c>
      <c r="W60" s="20">
        <v>1130</v>
      </c>
      <c r="X60" s="20">
        <f t="shared" si="33"/>
        <v>1115</v>
      </c>
      <c r="Y60" s="21">
        <f t="shared" si="34"/>
        <v>2.7875000000000001</v>
      </c>
      <c r="Z60" s="20">
        <f t="shared" si="35"/>
        <v>333</v>
      </c>
      <c r="AA60" s="22">
        <f t="shared" si="36"/>
        <v>2.9732142857142856</v>
      </c>
      <c r="AB60" s="23">
        <v>49</v>
      </c>
      <c r="AC60" s="23">
        <f t="shared" si="37"/>
        <v>4.5640400000000021</v>
      </c>
      <c r="AD60" s="37">
        <v>14.603899999999999</v>
      </c>
      <c r="AE60" s="22">
        <f t="shared" si="38"/>
        <v>1.3097668161434977</v>
      </c>
      <c r="AF60" s="37">
        <v>0.22989799999999999</v>
      </c>
      <c r="AG60" s="37">
        <v>3.1650499999999999</v>
      </c>
      <c r="AH60" s="37">
        <v>0.29423300000000002</v>
      </c>
      <c r="AI60" s="27">
        <v>34</v>
      </c>
      <c r="AJ60" s="20">
        <v>3</v>
      </c>
      <c r="AK60" s="20">
        <v>7</v>
      </c>
      <c r="AL60" s="27">
        <v>15</v>
      </c>
      <c r="AM60" s="27">
        <v>12</v>
      </c>
      <c r="AN60" s="23">
        <f t="shared" si="39"/>
        <v>180</v>
      </c>
      <c r="AO60" s="22">
        <f t="shared" si="40"/>
        <v>71.695545833476857</v>
      </c>
      <c r="AP60" s="21">
        <f t="shared" si="41"/>
        <v>116.32032114951134</v>
      </c>
      <c r="AQ60" s="22">
        <f t="shared" si="42"/>
        <v>91.214005235602087</v>
      </c>
      <c r="AR60" s="21">
        <f t="shared" si="43"/>
        <v>87.893640655373503</v>
      </c>
      <c r="AS60" s="22">
        <f t="shared" si="44"/>
        <v>90.44958765629157</v>
      </c>
      <c r="AT60" s="22">
        <f t="shared" si="45"/>
        <v>89.639215923769612</v>
      </c>
      <c r="AU60" s="30"/>
      <c r="AX60" s="24"/>
      <c r="AY60" s="25"/>
      <c r="AZ60" s="25"/>
      <c r="BA60" s="25"/>
      <c r="BB60" s="25"/>
      <c r="BC60" s="24"/>
      <c r="BD60" s="25"/>
      <c r="BE60" s="25"/>
      <c r="BG60" s="25"/>
      <c r="BH60" s="25"/>
      <c r="BI60" s="25"/>
      <c r="BJ60" s="25"/>
      <c r="BK60" s="25"/>
      <c r="BL60" s="24"/>
      <c r="BM60" s="25"/>
      <c r="BN60" s="25"/>
      <c r="BO60" s="25"/>
      <c r="BP60" s="24"/>
      <c r="BQ60" s="25"/>
      <c r="BR60" s="24"/>
      <c r="BS60" s="25"/>
      <c r="BT60" s="25"/>
      <c r="BU60" s="25"/>
      <c r="BV60" s="25"/>
      <c r="BW60" s="26"/>
      <c r="BX60" s="25"/>
      <c r="BY60" s="25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x14ac:dyDescent="0.2">
      <c r="A61" s="19">
        <v>79</v>
      </c>
      <c r="B61" s="48" t="s">
        <v>93</v>
      </c>
      <c r="C61" s="48" t="s">
        <v>217</v>
      </c>
      <c r="D61" s="48" t="s">
        <v>167</v>
      </c>
      <c r="E61" s="10" t="s">
        <v>243</v>
      </c>
      <c r="F61" s="48" t="s">
        <v>82</v>
      </c>
      <c r="G61" s="18">
        <v>42372</v>
      </c>
      <c r="H61" s="22"/>
      <c r="I61" s="18">
        <v>42677</v>
      </c>
      <c r="J61" s="29">
        <v>42788</v>
      </c>
      <c r="K61" s="19">
        <v>929</v>
      </c>
      <c r="L61" s="19">
        <f t="shared" si="31"/>
        <v>416</v>
      </c>
      <c r="M61" s="19">
        <v>630</v>
      </c>
      <c r="N61" s="19">
        <v>674</v>
      </c>
      <c r="O61" s="19">
        <v>676</v>
      </c>
      <c r="P61" s="19">
        <f t="shared" si="32"/>
        <v>675</v>
      </c>
      <c r="V61" s="19">
        <v>1060</v>
      </c>
      <c r="W61" s="19">
        <v>1085</v>
      </c>
      <c r="X61" s="20">
        <f t="shared" si="33"/>
        <v>1072.5</v>
      </c>
      <c r="Y61" s="21">
        <f t="shared" si="34"/>
        <v>2.578125</v>
      </c>
      <c r="Z61" s="20">
        <f t="shared" si="35"/>
        <v>397.5</v>
      </c>
      <c r="AA61" s="22">
        <f t="shared" si="36"/>
        <v>3.5491071428571428</v>
      </c>
      <c r="AB61" s="23">
        <v>51.5</v>
      </c>
      <c r="AC61" s="23">
        <f t="shared" si="37"/>
        <v>5.6362619200000017</v>
      </c>
      <c r="AD61" s="37">
        <v>11.9091</v>
      </c>
      <c r="AE61" s="22">
        <f t="shared" si="38"/>
        <v>1.1104055944055944</v>
      </c>
      <c r="AF61" s="37">
        <v>0.18262600000000001</v>
      </c>
      <c r="AG61" s="37">
        <v>2.00143</v>
      </c>
      <c r="AH61" s="37">
        <v>0.35388799999999998</v>
      </c>
      <c r="AI61" s="23">
        <v>32</v>
      </c>
      <c r="AJ61" s="19">
        <v>2</v>
      </c>
      <c r="AK61" s="19">
        <v>6</v>
      </c>
      <c r="AL61" s="23">
        <v>14</v>
      </c>
      <c r="AM61" s="23">
        <v>10.5</v>
      </c>
      <c r="AN61" s="23">
        <f t="shared" si="39"/>
        <v>147</v>
      </c>
      <c r="AO61" s="22">
        <f t="shared" si="40"/>
        <v>85.582520927348497</v>
      </c>
      <c r="AP61" s="21">
        <f t="shared" si="41"/>
        <v>98.61506167012385</v>
      </c>
      <c r="AQ61" s="22">
        <f t="shared" si="42"/>
        <v>84.362729057591622</v>
      </c>
      <c r="AR61" s="21">
        <f t="shared" si="43"/>
        <v>55.579838933629546</v>
      </c>
      <c r="AS61" s="22">
        <f t="shared" si="44"/>
        <v>85.129023676509703</v>
      </c>
      <c r="AT61" s="22">
        <f t="shared" si="45"/>
        <v>81.899184578124519</v>
      </c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x14ac:dyDescent="0.2">
      <c r="A62" s="50">
        <v>1</v>
      </c>
      <c r="B62" s="48" t="s">
        <v>93</v>
      </c>
      <c r="C62" s="48" t="s">
        <v>217</v>
      </c>
      <c r="D62" s="52" t="s">
        <v>80</v>
      </c>
      <c r="E62" s="32"/>
      <c r="F62" s="48" t="s">
        <v>81</v>
      </c>
      <c r="G62" s="18">
        <v>42386</v>
      </c>
      <c r="I62" s="18">
        <v>42677</v>
      </c>
      <c r="J62" s="29">
        <v>42788</v>
      </c>
      <c r="K62" s="10" t="s">
        <v>222</v>
      </c>
      <c r="L62" s="19">
        <f t="shared" si="31"/>
        <v>402</v>
      </c>
      <c r="M62" s="19">
        <v>606</v>
      </c>
      <c r="N62" s="19">
        <v>650</v>
      </c>
      <c r="O62" s="19">
        <v>628</v>
      </c>
      <c r="P62" s="19">
        <f t="shared" si="32"/>
        <v>639</v>
      </c>
      <c r="Q62" s="20"/>
      <c r="S62" s="20"/>
      <c r="T62" s="20"/>
      <c r="U62" s="20"/>
      <c r="V62" s="19">
        <v>1115</v>
      </c>
      <c r="W62" s="53">
        <v>1120</v>
      </c>
      <c r="X62" s="20">
        <f t="shared" si="33"/>
        <v>1117.5</v>
      </c>
      <c r="Y62" s="21">
        <f t="shared" si="34"/>
        <v>2.7798507462686568</v>
      </c>
      <c r="Z62" s="20">
        <f t="shared" si="35"/>
        <v>478.5</v>
      </c>
      <c r="AA62" s="22">
        <f t="shared" si="36"/>
        <v>4.2723214285714288</v>
      </c>
      <c r="AB62" s="23">
        <v>51.5</v>
      </c>
      <c r="AC62" s="23">
        <f t="shared" si="37"/>
        <v>5.7938100800000019</v>
      </c>
      <c r="AD62" s="37">
        <v>14.795199999999999</v>
      </c>
      <c r="AE62" s="22">
        <f t="shared" si="38"/>
        <v>1.3239552572706934</v>
      </c>
      <c r="AF62" s="37">
        <v>0.181425</v>
      </c>
      <c r="AG62" s="37">
        <v>3.6867899999999998</v>
      </c>
      <c r="AH62" s="37">
        <v>0.247722</v>
      </c>
      <c r="AI62" s="23">
        <v>33</v>
      </c>
      <c r="AJ62" s="20">
        <v>2</v>
      </c>
      <c r="AK62" s="20">
        <v>6</v>
      </c>
      <c r="AL62" s="23">
        <v>15.5</v>
      </c>
      <c r="AM62" s="23">
        <v>12</v>
      </c>
      <c r="AN62" s="23">
        <f t="shared" si="39"/>
        <v>186</v>
      </c>
      <c r="AO62" s="22">
        <f t="shared" si="40"/>
        <v>103.02197802197801</v>
      </c>
      <c r="AP62" s="21">
        <f t="shared" si="41"/>
        <v>117.58039584997277</v>
      </c>
      <c r="AQ62" s="22">
        <f t="shared" si="42"/>
        <v>90.963702430257086</v>
      </c>
      <c r="AR62" s="21">
        <f t="shared" si="43"/>
        <v>102.38239377950569</v>
      </c>
      <c r="AS62" s="22">
        <f t="shared" si="44"/>
        <v>87.789305666400637</v>
      </c>
      <c r="AT62" s="22">
        <f t="shared" si="45"/>
        <v>101.87082238518059</v>
      </c>
      <c r="AX62" s="24"/>
      <c r="AY62" s="25"/>
      <c r="AZ62" s="25"/>
      <c r="BA62" s="25"/>
      <c r="BB62" s="25"/>
      <c r="BC62" s="24"/>
      <c r="BD62" s="25"/>
      <c r="BE62" s="25"/>
      <c r="BG62" s="25"/>
      <c r="BH62" s="25"/>
      <c r="BI62" s="25"/>
      <c r="BJ62" s="25"/>
      <c r="BK62" s="25"/>
      <c r="BL62" s="24"/>
      <c r="BM62" s="25"/>
      <c r="BN62" s="25"/>
      <c r="BO62" s="25"/>
      <c r="BP62" s="24"/>
      <c r="BQ62" s="25"/>
      <c r="BR62" s="24"/>
      <c r="BS62" s="25"/>
      <c r="BT62" s="25"/>
      <c r="BU62" s="25"/>
      <c r="BV62" s="25"/>
      <c r="BW62" s="26"/>
      <c r="BX62" s="25"/>
      <c r="BY62" s="25"/>
    </row>
    <row r="63" spans="1:255" ht="15.75" x14ac:dyDescent="0.25">
      <c r="A63" s="50">
        <v>75</v>
      </c>
      <c r="B63" s="48" t="s">
        <v>93</v>
      </c>
      <c r="C63" s="48" t="s">
        <v>217</v>
      </c>
      <c r="D63" s="48" t="s">
        <v>161</v>
      </c>
      <c r="E63" s="10" t="s">
        <v>165</v>
      </c>
      <c r="F63" s="48" t="s">
        <v>90</v>
      </c>
      <c r="G63" s="18">
        <v>42348</v>
      </c>
      <c r="I63" s="18">
        <v>42677</v>
      </c>
      <c r="J63" s="29">
        <v>42788</v>
      </c>
      <c r="K63" s="10" t="s">
        <v>236</v>
      </c>
      <c r="L63" s="19">
        <f t="shared" si="31"/>
        <v>440</v>
      </c>
      <c r="M63" s="19">
        <v>756</v>
      </c>
      <c r="N63" s="19">
        <v>724</v>
      </c>
      <c r="O63" s="19">
        <v>728</v>
      </c>
      <c r="P63" s="19">
        <f t="shared" si="32"/>
        <v>726</v>
      </c>
      <c r="V63" s="19">
        <v>1275</v>
      </c>
      <c r="W63" s="19">
        <v>1290</v>
      </c>
      <c r="X63" s="20">
        <f t="shared" si="33"/>
        <v>1282.5</v>
      </c>
      <c r="Y63" s="21">
        <f t="shared" si="34"/>
        <v>2.9147727272727271</v>
      </c>
      <c r="Z63" s="20">
        <f t="shared" si="35"/>
        <v>556.5</v>
      </c>
      <c r="AA63" s="22">
        <f t="shared" si="36"/>
        <v>4.96875</v>
      </c>
      <c r="AB63" s="23">
        <v>51</v>
      </c>
      <c r="AC63" s="23">
        <f t="shared" si="37"/>
        <v>5.1326880000000008</v>
      </c>
      <c r="AD63" s="37">
        <v>16.056100000000001</v>
      </c>
      <c r="AE63" s="22">
        <f t="shared" si="38"/>
        <v>1.2519376218323588</v>
      </c>
      <c r="AF63" s="37">
        <v>0.16020100000000001</v>
      </c>
      <c r="AG63" s="37">
        <v>3.26281</v>
      </c>
      <c r="AH63" s="37">
        <v>0.31850000000000001</v>
      </c>
      <c r="AI63" s="23">
        <v>34.5</v>
      </c>
      <c r="AJ63" s="19">
        <v>3</v>
      </c>
      <c r="AK63" s="19">
        <v>7</v>
      </c>
      <c r="AL63" s="23">
        <v>15</v>
      </c>
      <c r="AM63" s="23">
        <v>11</v>
      </c>
      <c r="AN63" s="23">
        <f t="shared" si="39"/>
        <v>165</v>
      </c>
      <c r="AO63" s="22">
        <f t="shared" si="40"/>
        <v>119.81552929828791</v>
      </c>
      <c r="AP63" s="21">
        <f t="shared" si="41"/>
        <v>111.18451348422371</v>
      </c>
      <c r="AQ63" s="22">
        <f t="shared" si="42"/>
        <v>95.378688719657305</v>
      </c>
      <c r="AR63" s="21">
        <f t="shared" si="43"/>
        <v>90.608442099416834</v>
      </c>
      <c r="AS63" s="22">
        <f t="shared" si="44"/>
        <v>91.779728651237022</v>
      </c>
      <c r="AT63" s="22">
        <f t="shared" si="45"/>
        <v>104.55696051526967</v>
      </c>
      <c r="AU63" s="30" t="s">
        <v>264</v>
      </c>
    </row>
    <row r="64" spans="1:255" ht="15.75" x14ac:dyDescent="0.25">
      <c r="A64" s="50">
        <v>36</v>
      </c>
      <c r="B64" s="48" t="s">
        <v>93</v>
      </c>
      <c r="C64" s="48" t="s">
        <v>217</v>
      </c>
      <c r="D64" s="52" t="s">
        <v>121</v>
      </c>
      <c r="E64" s="33" t="s">
        <v>123</v>
      </c>
      <c r="F64" s="48" t="s">
        <v>90</v>
      </c>
      <c r="G64" s="29">
        <v>42381</v>
      </c>
      <c r="I64" s="18">
        <v>42677</v>
      </c>
      <c r="J64" s="29">
        <v>42788</v>
      </c>
      <c r="K64" s="10" t="s">
        <v>228</v>
      </c>
      <c r="L64" s="19">
        <f t="shared" si="31"/>
        <v>407</v>
      </c>
      <c r="M64" s="19">
        <v>988</v>
      </c>
      <c r="N64" s="19">
        <v>968</v>
      </c>
      <c r="O64" s="19">
        <v>990</v>
      </c>
      <c r="P64" s="19">
        <f t="shared" si="32"/>
        <v>979</v>
      </c>
      <c r="Q64" s="20"/>
      <c r="S64" s="20"/>
      <c r="T64" s="20"/>
      <c r="U64" s="20"/>
      <c r="V64" s="19">
        <v>1425</v>
      </c>
      <c r="W64" s="53">
        <v>1450</v>
      </c>
      <c r="X64" s="20">
        <f t="shared" si="33"/>
        <v>1437.5</v>
      </c>
      <c r="Y64" s="21">
        <f t="shared" si="34"/>
        <v>3.5319410319410318</v>
      </c>
      <c r="Z64" s="20">
        <f t="shared" si="35"/>
        <v>458.5</v>
      </c>
      <c r="AA64" s="22">
        <f t="shared" si="36"/>
        <v>4.09375</v>
      </c>
      <c r="AB64" s="23">
        <v>54</v>
      </c>
      <c r="AC64" s="23">
        <f t="shared" si="37"/>
        <v>6.9901512300000004</v>
      </c>
      <c r="AD64" s="37">
        <v>15.8483</v>
      </c>
      <c r="AE64" s="22">
        <f t="shared" si="38"/>
        <v>1.1024904347826088</v>
      </c>
      <c r="AF64" s="37">
        <v>0.36789699999999997</v>
      </c>
      <c r="AG64" s="37">
        <v>4.0220599999999997</v>
      </c>
      <c r="AH64" s="37">
        <v>0.38995200000000002</v>
      </c>
      <c r="AI64" s="23">
        <v>35.5</v>
      </c>
      <c r="AJ64" s="20">
        <v>4</v>
      </c>
      <c r="AK64" s="20">
        <v>6</v>
      </c>
      <c r="AL64" s="23">
        <v>15</v>
      </c>
      <c r="AM64" s="23">
        <v>12.5</v>
      </c>
      <c r="AN64" s="23">
        <f t="shared" si="39"/>
        <v>187.5</v>
      </c>
      <c r="AO64" s="22">
        <f t="shared" si="40"/>
        <v>98.715939233180606</v>
      </c>
      <c r="AP64" s="21">
        <f t="shared" si="41"/>
        <v>97.912116765773433</v>
      </c>
      <c r="AQ64" s="22">
        <f t="shared" si="42"/>
        <v>115.57398664728507</v>
      </c>
      <c r="AR64" s="21">
        <f t="shared" si="43"/>
        <v>111.6928630935851</v>
      </c>
      <c r="AS64" s="22">
        <f t="shared" si="44"/>
        <v>94.440010641127941</v>
      </c>
      <c r="AT64" s="22">
        <f t="shared" si="45"/>
        <v>104.09457613539571</v>
      </c>
      <c r="AU64" s="30" t="s">
        <v>266</v>
      </c>
      <c r="AX64" s="24"/>
      <c r="AY64" s="25"/>
      <c r="AZ64" s="25"/>
      <c r="BA64" s="25"/>
      <c r="BB64" s="25"/>
      <c r="BC64" s="24"/>
      <c r="BD64" s="25"/>
      <c r="BE64" s="25"/>
      <c r="BG64" s="25"/>
      <c r="BH64" s="25"/>
      <c r="BI64" s="25"/>
      <c r="BJ64" s="25"/>
      <c r="BK64" s="25"/>
      <c r="BL64" s="24"/>
      <c r="BM64" s="25"/>
      <c r="BN64" s="25"/>
      <c r="BO64" s="25"/>
      <c r="BP64" s="24"/>
      <c r="BQ64" s="25"/>
      <c r="BR64" s="24"/>
      <c r="BS64" s="25"/>
      <c r="BT64" s="25"/>
      <c r="BU64" s="25"/>
      <c r="BV64" s="25"/>
      <c r="BW64" s="26"/>
      <c r="BX64" s="25"/>
      <c r="BY64" s="25"/>
    </row>
    <row r="65" spans="1:255" x14ac:dyDescent="0.2">
      <c r="A65" s="50">
        <v>15</v>
      </c>
      <c r="B65" s="48" t="s">
        <v>93</v>
      </c>
      <c r="C65" s="48" t="s">
        <v>217</v>
      </c>
      <c r="D65" s="52" t="s">
        <v>88</v>
      </c>
      <c r="E65" s="10" t="s">
        <v>97</v>
      </c>
      <c r="F65" s="48" t="s">
        <v>90</v>
      </c>
      <c r="G65" s="29">
        <v>42385</v>
      </c>
      <c r="I65" s="18">
        <v>42677</v>
      </c>
      <c r="J65" s="29">
        <v>42788</v>
      </c>
      <c r="K65" s="10" t="s">
        <v>224</v>
      </c>
      <c r="L65" s="19">
        <f t="shared" si="31"/>
        <v>403</v>
      </c>
      <c r="M65" s="19">
        <v>760</v>
      </c>
      <c r="N65" s="19">
        <v>780</v>
      </c>
      <c r="O65" s="19">
        <v>800</v>
      </c>
      <c r="P65" s="19">
        <f t="shared" si="32"/>
        <v>790</v>
      </c>
      <c r="Q65" s="20"/>
      <c r="S65" s="20"/>
      <c r="T65" s="20"/>
      <c r="U65" s="20"/>
      <c r="V65" s="19">
        <v>1230</v>
      </c>
      <c r="W65" s="53">
        <v>1280</v>
      </c>
      <c r="X65" s="20">
        <f t="shared" si="33"/>
        <v>1255</v>
      </c>
      <c r="Y65" s="21">
        <f t="shared" si="34"/>
        <v>3.1141439205955335</v>
      </c>
      <c r="Z65" s="20">
        <f t="shared" si="35"/>
        <v>465</v>
      </c>
      <c r="AA65" s="22">
        <f t="shared" si="36"/>
        <v>4.1517857142857144</v>
      </c>
      <c r="AB65" s="27">
        <v>54</v>
      </c>
      <c r="AC65" s="23">
        <f t="shared" si="37"/>
        <v>7.0354540300000012</v>
      </c>
      <c r="AD65" s="37">
        <v>13.536300000000001</v>
      </c>
      <c r="AE65" s="22">
        <f t="shared" si="38"/>
        <v>1.0785896414342628</v>
      </c>
      <c r="AF65" s="37">
        <v>0.26577000000000001</v>
      </c>
      <c r="AG65" s="37">
        <v>4.5765599999999997</v>
      </c>
      <c r="AH65" s="37">
        <v>0.37229099999999998</v>
      </c>
      <c r="AI65" s="27">
        <v>34</v>
      </c>
      <c r="AJ65" s="20">
        <v>2</v>
      </c>
      <c r="AK65" s="20">
        <v>6</v>
      </c>
      <c r="AL65" s="27">
        <v>15.5</v>
      </c>
      <c r="AM65" s="27">
        <v>12</v>
      </c>
      <c r="AN65" s="23">
        <f t="shared" si="39"/>
        <v>186</v>
      </c>
      <c r="AO65" s="22">
        <f t="shared" si="40"/>
        <v>100.11540183953977</v>
      </c>
      <c r="AP65" s="21">
        <f t="shared" si="41"/>
        <v>95.789488582083735</v>
      </c>
      <c r="AQ65" s="22">
        <f t="shared" si="42"/>
        <v>101.90261520273343</v>
      </c>
      <c r="AR65" s="21">
        <f t="shared" si="43"/>
        <v>127.09136351013606</v>
      </c>
      <c r="AS65" s="22">
        <f t="shared" si="44"/>
        <v>90.44958765629157</v>
      </c>
      <c r="AT65" s="22">
        <f t="shared" si="45"/>
        <v>104.03627277648174</v>
      </c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x14ac:dyDescent="0.2">
      <c r="A66" s="50">
        <v>29</v>
      </c>
      <c r="B66" s="48" t="s">
        <v>93</v>
      </c>
      <c r="C66" s="48" t="s">
        <v>217</v>
      </c>
      <c r="D66" s="52" t="s">
        <v>112</v>
      </c>
      <c r="E66" s="10" t="s">
        <v>114</v>
      </c>
      <c r="F66" s="48" t="s">
        <v>90</v>
      </c>
      <c r="G66" s="18">
        <v>42386</v>
      </c>
      <c r="I66" s="18">
        <v>42677</v>
      </c>
      <c r="J66" s="29">
        <v>42788</v>
      </c>
      <c r="K66" s="10" t="s">
        <v>226</v>
      </c>
      <c r="L66" s="19">
        <f t="shared" si="31"/>
        <v>402</v>
      </c>
      <c r="M66" s="19">
        <v>946</v>
      </c>
      <c r="N66" s="19">
        <v>898</v>
      </c>
      <c r="O66" s="19">
        <v>906</v>
      </c>
      <c r="P66" s="19">
        <f t="shared" si="32"/>
        <v>902</v>
      </c>
      <c r="Q66" s="20"/>
      <c r="S66" s="20"/>
      <c r="T66" s="20"/>
      <c r="U66" s="20"/>
      <c r="V66" s="19">
        <v>1400</v>
      </c>
      <c r="W66" s="53">
        <v>1390</v>
      </c>
      <c r="X66" s="20">
        <f t="shared" si="33"/>
        <v>1395</v>
      </c>
      <c r="Y66" s="21">
        <f t="shared" si="34"/>
        <v>3.4701492537313432</v>
      </c>
      <c r="Z66" s="20">
        <f t="shared" si="35"/>
        <v>493</v>
      </c>
      <c r="AA66" s="22">
        <f t="shared" si="36"/>
        <v>4.4017857142857144</v>
      </c>
      <c r="AB66" s="27">
        <v>52.5</v>
      </c>
      <c r="AC66" s="23">
        <f t="shared" si="37"/>
        <v>6.2950368800000014</v>
      </c>
      <c r="AD66" s="37">
        <v>14.5585</v>
      </c>
      <c r="AE66" s="22">
        <f t="shared" si="38"/>
        <v>1.0436200716845878</v>
      </c>
      <c r="AF66" s="37">
        <v>0.26355299999999998</v>
      </c>
      <c r="AG66" s="37">
        <v>3.52501</v>
      </c>
      <c r="AH66" s="37">
        <v>0.38994699999999999</v>
      </c>
      <c r="AI66" s="23">
        <v>38.5</v>
      </c>
      <c r="AJ66" s="20">
        <v>3</v>
      </c>
      <c r="AK66" s="20">
        <v>7</v>
      </c>
      <c r="AL66" s="23">
        <v>16</v>
      </c>
      <c r="AM66" s="23">
        <v>12</v>
      </c>
      <c r="AN66" s="23">
        <f t="shared" si="39"/>
        <v>192</v>
      </c>
      <c r="AO66" s="22">
        <f t="shared" si="40"/>
        <v>106.14385614385613</v>
      </c>
      <c r="AP66" s="21">
        <f t="shared" si="41"/>
        <v>92.683842956002479</v>
      </c>
      <c r="AQ66" s="22">
        <f t="shared" si="42"/>
        <v>113.55200437602562</v>
      </c>
      <c r="AR66" s="21">
        <f t="shared" si="43"/>
        <v>97.889752846431549</v>
      </c>
      <c r="AS66" s="22">
        <f t="shared" si="44"/>
        <v>102.42085661080074</v>
      </c>
      <c r="AT66" s="22">
        <f t="shared" si="45"/>
        <v>102.91036253992885</v>
      </c>
      <c r="AX66" s="24"/>
      <c r="AY66" s="25"/>
      <c r="AZ66" s="25"/>
      <c r="BA66" s="25"/>
      <c r="BB66" s="25"/>
      <c r="BC66" s="24"/>
      <c r="BD66" s="25"/>
      <c r="BE66" s="25"/>
      <c r="BF66" s="24"/>
      <c r="BG66" s="25"/>
      <c r="BH66" s="25"/>
      <c r="BI66" s="25"/>
      <c r="BJ66" s="25"/>
      <c r="BK66" s="25"/>
      <c r="BL66" s="24"/>
      <c r="BM66" s="25"/>
      <c r="BN66" s="25"/>
      <c r="BO66" s="25"/>
      <c r="BP66" s="24"/>
      <c r="BQ66" s="25"/>
      <c r="BR66" s="24"/>
      <c r="BS66" s="25"/>
      <c r="BT66" s="25"/>
      <c r="BU66" s="25"/>
      <c r="BV66" s="25"/>
      <c r="BW66" s="26"/>
      <c r="BX66" s="25"/>
      <c r="BY66" s="25"/>
    </row>
    <row r="67" spans="1:255" x14ac:dyDescent="0.2">
      <c r="A67" s="50">
        <v>35</v>
      </c>
      <c r="B67" s="48" t="s">
        <v>93</v>
      </c>
      <c r="C67" s="48" t="s">
        <v>217</v>
      </c>
      <c r="D67" s="52" t="s">
        <v>121</v>
      </c>
      <c r="E67" s="10" t="s">
        <v>122</v>
      </c>
      <c r="F67" s="48" t="s">
        <v>90</v>
      </c>
      <c r="G67" s="18">
        <v>42352</v>
      </c>
      <c r="I67" s="18">
        <v>42677</v>
      </c>
      <c r="J67" s="29">
        <v>42788</v>
      </c>
      <c r="K67" s="10" t="s">
        <v>228</v>
      </c>
      <c r="L67" s="19">
        <f t="shared" si="31"/>
        <v>436</v>
      </c>
      <c r="M67" s="19">
        <v>1095</v>
      </c>
      <c r="N67" s="19">
        <v>1090</v>
      </c>
      <c r="O67" s="19">
        <v>1110</v>
      </c>
      <c r="P67" s="19">
        <f t="shared" si="32"/>
        <v>1100</v>
      </c>
      <c r="Q67" s="20"/>
      <c r="S67" s="20"/>
      <c r="T67" s="20"/>
      <c r="U67" s="20"/>
      <c r="V67" s="19">
        <v>1490</v>
      </c>
      <c r="W67" s="53">
        <v>1490</v>
      </c>
      <c r="X67" s="20">
        <f t="shared" si="33"/>
        <v>1490</v>
      </c>
      <c r="Y67" s="21">
        <f t="shared" si="34"/>
        <v>3.4174311926605503</v>
      </c>
      <c r="Z67" s="20">
        <f t="shared" si="35"/>
        <v>390</v>
      </c>
      <c r="AA67" s="22">
        <f t="shared" si="36"/>
        <v>3.4821428571428572</v>
      </c>
      <c r="AB67" s="27">
        <v>52.5</v>
      </c>
      <c r="AC67" s="23">
        <f t="shared" si="37"/>
        <v>5.9267951200000022</v>
      </c>
      <c r="AD67" s="37">
        <v>16.743200000000002</v>
      </c>
      <c r="AE67" s="22">
        <f t="shared" si="38"/>
        <v>1.1237046979865772</v>
      </c>
      <c r="AF67" s="37">
        <v>0.35145500000000002</v>
      </c>
      <c r="AG67" s="37">
        <v>4.3930100000000003</v>
      </c>
      <c r="AH67" s="37">
        <v>0.371583</v>
      </c>
      <c r="AI67" s="23">
        <v>40</v>
      </c>
      <c r="AJ67" s="20">
        <v>3</v>
      </c>
      <c r="AK67" s="20">
        <v>7</v>
      </c>
      <c r="AL67" s="23">
        <v>15</v>
      </c>
      <c r="AM67" s="23">
        <v>12</v>
      </c>
      <c r="AN67" s="23">
        <f t="shared" si="39"/>
        <v>180</v>
      </c>
      <c r="AO67" s="22">
        <f t="shared" si="40"/>
        <v>83.967756381549492</v>
      </c>
      <c r="AP67" s="21">
        <f t="shared" si="41"/>
        <v>99.796154350495328</v>
      </c>
      <c r="AQ67" s="22">
        <f t="shared" si="42"/>
        <v>111.82693693260963</v>
      </c>
      <c r="AR67" s="21">
        <f t="shared" si="43"/>
        <v>121.99416828658707</v>
      </c>
      <c r="AS67" s="22">
        <f t="shared" si="44"/>
        <v>106.41127959563713</v>
      </c>
      <c r="AT67" s="22">
        <f t="shared" si="45"/>
        <v>102.55490678796697</v>
      </c>
      <c r="AX67" s="24"/>
      <c r="AY67" s="25"/>
      <c r="AZ67" s="25"/>
      <c r="BA67" s="25"/>
      <c r="BB67" s="25"/>
      <c r="BC67" s="24"/>
      <c r="BD67" s="25"/>
      <c r="BE67" s="25"/>
      <c r="BG67" s="25"/>
      <c r="BH67" s="25"/>
      <c r="BI67" s="25"/>
      <c r="BJ67" s="25"/>
      <c r="BK67" s="25"/>
      <c r="BL67" s="24"/>
      <c r="BM67" s="25"/>
      <c r="BN67" s="25"/>
      <c r="BO67" s="25"/>
      <c r="BP67" s="24"/>
      <c r="BQ67" s="25"/>
      <c r="BR67" s="24"/>
      <c r="BS67" s="25"/>
      <c r="BT67" s="25"/>
      <c r="BU67" s="25"/>
      <c r="BV67" s="25"/>
      <c r="BW67" s="26"/>
      <c r="BX67" s="25"/>
      <c r="BY67" s="25"/>
    </row>
    <row r="68" spans="1:255" ht="15.75" x14ac:dyDescent="0.25">
      <c r="A68" s="50">
        <v>21</v>
      </c>
      <c r="B68" s="48" t="s">
        <v>93</v>
      </c>
      <c r="C68" s="48" t="s">
        <v>217</v>
      </c>
      <c r="D68" s="52" t="s">
        <v>88</v>
      </c>
      <c r="E68" s="10" t="s">
        <v>103</v>
      </c>
      <c r="F68" s="48" t="s">
        <v>90</v>
      </c>
      <c r="G68" s="18">
        <v>42329</v>
      </c>
      <c r="I68" s="18">
        <v>42677</v>
      </c>
      <c r="J68" s="29">
        <v>42788</v>
      </c>
      <c r="K68" s="10" t="s">
        <v>224</v>
      </c>
      <c r="L68" s="19">
        <f t="shared" si="31"/>
        <v>459</v>
      </c>
      <c r="M68" s="19">
        <v>666</v>
      </c>
      <c r="N68" s="19">
        <v>700</v>
      </c>
      <c r="O68" s="19">
        <v>694</v>
      </c>
      <c r="P68" s="19">
        <f t="shared" si="32"/>
        <v>697</v>
      </c>
      <c r="Q68" s="20"/>
      <c r="S68" s="20"/>
      <c r="T68" s="20"/>
      <c r="U68" s="20"/>
      <c r="V68" s="19">
        <v>1250</v>
      </c>
      <c r="W68" s="53">
        <v>1225</v>
      </c>
      <c r="X68" s="20">
        <f t="shared" si="33"/>
        <v>1237.5</v>
      </c>
      <c r="Y68" s="21">
        <f t="shared" si="34"/>
        <v>2.6960784313725492</v>
      </c>
      <c r="Z68" s="20">
        <f t="shared" si="35"/>
        <v>540.5</v>
      </c>
      <c r="AA68" s="22">
        <f t="shared" si="36"/>
        <v>4.8258928571428568</v>
      </c>
      <c r="AB68" s="23">
        <v>52</v>
      </c>
      <c r="AC68" s="23">
        <f t="shared" si="37"/>
        <v>5.4516502700000027</v>
      </c>
      <c r="AD68" s="37">
        <v>13.7653</v>
      </c>
      <c r="AE68" s="22">
        <f t="shared" si="38"/>
        <v>1.1123474747474746</v>
      </c>
      <c r="AF68" s="37">
        <v>0.23383999999999999</v>
      </c>
      <c r="AG68" s="37">
        <v>3.6267299999999998</v>
      </c>
      <c r="AH68" s="37">
        <v>0.39160699999999998</v>
      </c>
      <c r="AI68" s="23">
        <v>35</v>
      </c>
      <c r="AJ68" s="20">
        <v>3</v>
      </c>
      <c r="AK68" s="20">
        <v>7</v>
      </c>
      <c r="AL68" s="23">
        <v>17</v>
      </c>
      <c r="AM68" s="23">
        <v>13</v>
      </c>
      <c r="AN68" s="23">
        <f t="shared" si="39"/>
        <v>221</v>
      </c>
      <c r="AO68" s="22">
        <f t="shared" si="40"/>
        <v>116.37069826724998</v>
      </c>
      <c r="AP68" s="21">
        <f t="shared" si="41"/>
        <v>98.787519959811249</v>
      </c>
      <c r="AQ68" s="22">
        <f t="shared" si="42"/>
        <v>88.222461759572951</v>
      </c>
      <c r="AR68" s="21">
        <f t="shared" si="43"/>
        <v>100.7145237434046</v>
      </c>
      <c r="AS68" s="22">
        <f t="shared" si="44"/>
        <v>93.109869646182489</v>
      </c>
      <c r="AT68" s="22">
        <f t="shared" si="45"/>
        <v>101.76709753735101</v>
      </c>
      <c r="AU68" s="30"/>
      <c r="AX68" s="24"/>
      <c r="AY68" s="25"/>
      <c r="AZ68" s="25"/>
      <c r="BA68" s="25"/>
      <c r="BB68" s="25"/>
      <c r="BC68" s="24"/>
      <c r="BD68" s="25"/>
      <c r="BE68" s="25"/>
      <c r="BG68" s="25"/>
      <c r="BH68" s="25"/>
      <c r="BI68" s="25"/>
      <c r="BJ68" s="25"/>
      <c r="BK68" s="25"/>
      <c r="BL68" s="24"/>
      <c r="BM68" s="25"/>
      <c r="BN68" s="25"/>
      <c r="BO68" s="25"/>
      <c r="BP68" s="24"/>
      <c r="BQ68" s="25"/>
      <c r="BR68" s="24"/>
      <c r="BS68" s="25"/>
      <c r="BT68" s="25"/>
      <c r="BU68" s="25"/>
      <c r="BV68" s="25"/>
      <c r="BW68" s="26"/>
      <c r="BX68" s="25"/>
      <c r="BY68" s="25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x14ac:dyDescent="0.2">
      <c r="A69" s="50">
        <v>31</v>
      </c>
      <c r="B69" s="48" t="s">
        <v>93</v>
      </c>
      <c r="C69" s="48" t="s">
        <v>217</v>
      </c>
      <c r="D69" s="52" t="s">
        <v>112</v>
      </c>
      <c r="E69" s="10" t="s">
        <v>116</v>
      </c>
      <c r="F69" s="48" t="s">
        <v>90</v>
      </c>
      <c r="G69" s="18">
        <v>42375</v>
      </c>
      <c r="I69" s="18">
        <v>42677</v>
      </c>
      <c r="J69" s="29">
        <v>42788</v>
      </c>
      <c r="K69" s="10" t="s">
        <v>226</v>
      </c>
      <c r="L69" s="19">
        <f t="shared" si="31"/>
        <v>413</v>
      </c>
      <c r="M69" s="19">
        <v>996</v>
      </c>
      <c r="N69" s="32">
        <v>1020</v>
      </c>
      <c r="O69" s="19">
        <v>1035</v>
      </c>
      <c r="P69" s="19">
        <f t="shared" si="32"/>
        <v>1027.5</v>
      </c>
      <c r="Q69" s="20"/>
      <c r="S69" s="20"/>
      <c r="T69" s="20"/>
      <c r="U69" s="20"/>
      <c r="V69" s="32">
        <v>1460</v>
      </c>
      <c r="W69" s="53">
        <v>1460</v>
      </c>
      <c r="X69" s="20">
        <f t="shared" si="33"/>
        <v>1460</v>
      </c>
      <c r="Y69" s="21">
        <f t="shared" si="34"/>
        <v>3.5351089588377724</v>
      </c>
      <c r="Z69" s="20">
        <f t="shared" si="35"/>
        <v>432.5</v>
      </c>
      <c r="AA69" s="22">
        <f t="shared" si="36"/>
        <v>3.8616071428571428</v>
      </c>
      <c r="AB69" s="27">
        <v>54</v>
      </c>
      <c r="AC69" s="23">
        <f t="shared" si="37"/>
        <v>6.9233652300000017</v>
      </c>
      <c r="AD69" s="37">
        <v>16.249300000000002</v>
      </c>
      <c r="AE69" s="22">
        <f t="shared" si="38"/>
        <v>1.1129657534246578</v>
      </c>
      <c r="AF69" s="37">
        <v>0.28978900000000002</v>
      </c>
      <c r="AG69" s="37">
        <v>3.55823</v>
      </c>
      <c r="AH69" s="37">
        <v>0.33696700000000002</v>
      </c>
      <c r="AI69" s="23">
        <v>40.5</v>
      </c>
      <c r="AJ69" s="20">
        <v>3</v>
      </c>
      <c r="AK69" s="20">
        <v>8</v>
      </c>
      <c r="AL69" s="23">
        <v>16</v>
      </c>
      <c r="AM69" s="23">
        <v>12</v>
      </c>
      <c r="AN69" s="23">
        <f t="shared" si="39"/>
        <v>192</v>
      </c>
      <c r="AO69" s="22">
        <f t="shared" si="40"/>
        <v>93.118088807743973</v>
      </c>
      <c r="AP69" s="21">
        <f t="shared" si="41"/>
        <v>98.842429256186321</v>
      </c>
      <c r="AQ69" s="22">
        <f t="shared" si="42"/>
        <v>115.67764917662868</v>
      </c>
      <c r="AR69" s="21">
        <f t="shared" si="43"/>
        <v>98.812274368231044</v>
      </c>
      <c r="AS69" s="22">
        <f t="shared" si="44"/>
        <v>107.74142059058258</v>
      </c>
      <c r="AT69" s="22">
        <f t="shared" si="45"/>
        <v>101.37603926159066</v>
      </c>
      <c r="AX69" s="24"/>
      <c r="AY69" s="25"/>
      <c r="AZ69" s="25"/>
      <c r="BA69" s="25"/>
      <c r="BB69" s="25"/>
      <c r="BC69" s="24"/>
      <c r="BD69" s="25"/>
      <c r="BE69" s="25"/>
      <c r="BG69" s="25"/>
      <c r="BH69" s="25"/>
      <c r="BI69" s="25"/>
      <c r="BJ69" s="25"/>
      <c r="BK69" s="25"/>
      <c r="BL69" s="24"/>
      <c r="BM69" s="25"/>
      <c r="BN69" s="25"/>
      <c r="BO69" s="25"/>
      <c r="BP69" s="24"/>
      <c r="BQ69" s="25"/>
      <c r="BR69" s="24"/>
      <c r="BS69" s="25"/>
      <c r="BT69" s="25"/>
      <c r="BU69" s="25"/>
      <c r="BV69" s="25"/>
      <c r="BW69" s="26"/>
      <c r="BX69" s="25"/>
      <c r="BY69" s="25"/>
    </row>
    <row r="70" spans="1:255" x14ac:dyDescent="0.2">
      <c r="A70" s="50">
        <v>32</v>
      </c>
      <c r="B70" s="48" t="s">
        <v>93</v>
      </c>
      <c r="C70" s="48" t="s">
        <v>217</v>
      </c>
      <c r="D70" s="52" t="s">
        <v>112</v>
      </c>
      <c r="E70" s="33" t="s">
        <v>117</v>
      </c>
      <c r="F70" s="48" t="s">
        <v>90</v>
      </c>
      <c r="G70" s="18">
        <v>42375</v>
      </c>
      <c r="I70" s="18">
        <v>42677</v>
      </c>
      <c r="J70" s="29">
        <v>42788</v>
      </c>
      <c r="K70" s="10" t="s">
        <v>226</v>
      </c>
      <c r="L70" s="19">
        <f t="shared" si="31"/>
        <v>413</v>
      </c>
      <c r="M70" s="19">
        <v>956</v>
      </c>
      <c r="N70" s="32">
        <v>936</v>
      </c>
      <c r="O70" s="19">
        <v>934</v>
      </c>
      <c r="P70" s="19">
        <f t="shared" si="32"/>
        <v>935</v>
      </c>
      <c r="Q70" s="20"/>
      <c r="S70" s="20"/>
      <c r="T70" s="20"/>
      <c r="U70" s="20"/>
      <c r="V70" s="32">
        <v>1410</v>
      </c>
      <c r="W70" s="53">
        <v>1425</v>
      </c>
      <c r="X70" s="20">
        <f t="shared" si="33"/>
        <v>1417.5</v>
      </c>
      <c r="Y70" s="21">
        <f t="shared" si="34"/>
        <v>3.4322033898305087</v>
      </c>
      <c r="Z70" s="20">
        <f t="shared" si="35"/>
        <v>482.5</v>
      </c>
      <c r="AA70" s="22">
        <f t="shared" si="36"/>
        <v>4.3080357142857144</v>
      </c>
      <c r="AB70" s="23">
        <v>55.5</v>
      </c>
      <c r="AC70" s="23">
        <f t="shared" si="37"/>
        <v>7.6757565300000019</v>
      </c>
      <c r="AD70" s="37">
        <v>15.2012</v>
      </c>
      <c r="AE70" s="22">
        <f t="shared" si="38"/>
        <v>1.072395061728395</v>
      </c>
      <c r="AF70" s="37">
        <v>0.19639100000000001</v>
      </c>
      <c r="AG70" s="37">
        <v>3.4926900000000001</v>
      </c>
      <c r="AH70" s="37">
        <v>0.35369</v>
      </c>
      <c r="AI70" s="27">
        <v>34</v>
      </c>
      <c r="AJ70" s="20">
        <v>4</v>
      </c>
      <c r="AK70" s="20">
        <v>6</v>
      </c>
      <c r="AL70" s="27">
        <v>16</v>
      </c>
      <c r="AM70" s="27">
        <v>13</v>
      </c>
      <c r="AN70" s="23">
        <f t="shared" si="39"/>
        <v>208</v>
      </c>
      <c r="AO70" s="22">
        <f t="shared" si="40"/>
        <v>103.8831857797375</v>
      </c>
      <c r="AP70" s="21">
        <f t="shared" si="41"/>
        <v>95.239348288489794</v>
      </c>
      <c r="AQ70" s="22">
        <f t="shared" si="42"/>
        <v>112.31032034785696</v>
      </c>
      <c r="AR70" s="21">
        <f t="shared" si="43"/>
        <v>96.992224382116078</v>
      </c>
      <c r="AS70" s="22">
        <f t="shared" si="44"/>
        <v>90.44958765629157</v>
      </c>
      <c r="AT70" s="22">
        <f t="shared" si="45"/>
        <v>101.11829310324298</v>
      </c>
      <c r="AX70" s="24"/>
      <c r="AY70" s="25"/>
      <c r="AZ70" s="25"/>
      <c r="BA70" s="25"/>
      <c r="BB70" s="25"/>
      <c r="BC70" s="24"/>
      <c r="BD70" s="25"/>
      <c r="BE70" s="25"/>
      <c r="BG70" s="25"/>
      <c r="BH70" s="25"/>
      <c r="BI70" s="25"/>
      <c r="BJ70" s="25"/>
      <c r="BK70" s="25"/>
      <c r="BL70" s="24"/>
      <c r="BM70" s="25"/>
      <c r="BN70" s="25"/>
      <c r="BO70" s="25"/>
      <c r="BP70" s="24"/>
      <c r="BQ70" s="25"/>
      <c r="BR70" s="24"/>
      <c r="BS70" s="25"/>
      <c r="BT70" s="25"/>
      <c r="BU70" s="25"/>
      <c r="BV70" s="25"/>
      <c r="BW70" s="26"/>
      <c r="BX70" s="25"/>
      <c r="BY70" s="25"/>
    </row>
    <row r="71" spans="1:255" x14ac:dyDescent="0.2">
      <c r="A71" s="50">
        <v>73</v>
      </c>
      <c r="B71" s="48" t="s">
        <v>93</v>
      </c>
      <c r="C71" s="48" t="s">
        <v>217</v>
      </c>
      <c r="D71" s="48" t="s">
        <v>161</v>
      </c>
      <c r="E71" s="10" t="s">
        <v>163</v>
      </c>
      <c r="F71" s="48" t="s">
        <v>90</v>
      </c>
      <c r="G71" s="18">
        <v>42347</v>
      </c>
      <c r="I71" s="18">
        <v>42677</v>
      </c>
      <c r="J71" s="29">
        <v>42788</v>
      </c>
      <c r="K71" s="10" t="s">
        <v>236</v>
      </c>
      <c r="L71" s="19">
        <f t="shared" si="31"/>
        <v>441</v>
      </c>
      <c r="M71" s="19">
        <v>780</v>
      </c>
      <c r="N71" s="32">
        <v>758</v>
      </c>
      <c r="O71" s="19">
        <v>752</v>
      </c>
      <c r="P71" s="19">
        <f t="shared" si="32"/>
        <v>755</v>
      </c>
      <c r="V71" s="19">
        <v>1215</v>
      </c>
      <c r="W71" s="19">
        <v>1230</v>
      </c>
      <c r="X71" s="20">
        <f t="shared" si="33"/>
        <v>1222.5</v>
      </c>
      <c r="Y71" s="21">
        <f t="shared" si="34"/>
        <v>2.7721088435374148</v>
      </c>
      <c r="Z71" s="20">
        <f t="shared" si="35"/>
        <v>467.5</v>
      </c>
      <c r="AA71" s="22">
        <f t="shared" si="36"/>
        <v>4.1741071428571432</v>
      </c>
      <c r="AB71" s="23">
        <v>53</v>
      </c>
      <c r="AC71" s="23">
        <f t="shared" si="37"/>
        <v>6.1277032700000014</v>
      </c>
      <c r="AD71" s="37">
        <v>14.787699999999999</v>
      </c>
      <c r="AE71" s="22">
        <f t="shared" si="38"/>
        <v>1.2096278118609405</v>
      </c>
      <c r="AF71" s="37">
        <v>0.24654200000000001</v>
      </c>
      <c r="AG71" s="37">
        <v>3.4538000000000002</v>
      </c>
      <c r="AH71" s="37">
        <v>0.36992999999999998</v>
      </c>
      <c r="AI71" s="23">
        <v>39</v>
      </c>
      <c r="AJ71" s="19">
        <v>3</v>
      </c>
      <c r="AK71" s="19">
        <v>7</v>
      </c>
      <c r="AL71" s="23">
        <v>14</v>
      </c>
      <c r="AM71" s="23">
        <v>9</v>
      </c>
      <c r="AN71" s="23">
        <f t="shared" si="39"/>
        <v>126</v>
      </c>
      <c r="AO71" s="22">
        <f t="shared" si="40"/>
        <v>100.65365668813946</v>
      </c>
      <c r="AP71" s="21">
        <f t="shared" si="41"/>
        <v>107.42698151518123</v>
      </c>
      <c r="AQ71" s="22">
        <f t="shared" si="42"/>
        <v>90.710367916800223</v>
      </c>
      <c r="AR71" s="21">
        <f t="shared" si="43"/>
        <v>95.912246598167187</v>
      </c>
      <c r="AS71" s="22">
        <f t="shared" si="44"/>
        <v>103.75099760574619</v>
      </c>
      <c r="AT71" s="22">
        <f t="shared" si="45"/>
        <v>99.381115973046178</v>
      </c>
    </row>
    <row r="72" spans="1:255" x14ac:dyDescent="0.2">
      <c r="A72" s="50">
        <v>30</v>
      </c>
      <c r="B72" s="48" t="s">
        <v>93</v>
      </c>
      <c r="C72" s="48" t="s">
        <v>217</v>
      </c>
      <c r="D72" s="52" t="s">
        <v>112</v>
      </c>
      <c r="E72" s="10" t="s">
        <v>115</v>
      </c>
      <c r="F72" s="48" t="s">
        <v>90</v>
      </c>
      <c r="G72" s="29">
        <v>42387</v>
      </c>
      <c r="I72" s="18">
        <v>42677</v>
      </c>
      <c r="J72" s="29">
        <v>42788</v>
      </c>
      <c r="K72" s="10" t="s">
        <v>226</v>
      </c>
      <c r="L72" s="19">
        <f t="shared" si="31"/>
        <v>401</v>
      </c>
      <c r="M72" s="19">
        <v>892</v>
      </c>
      <c r="N72" s="19">
        <v>872</v>
      </c>
      <c r="O72" s="19">
        <v>860</v>
      </c>
      <c r="P72" s="19">
        <f t="shared" si="32"/>
        <v>866</v>
      </c>
      <c r="Q72" s="20"/>
      <c r="S72" s="20"/>
      <c r="T72" s="20"/>
      <c r="U72" s="20"/>
      <c r="V72" s="19">
        <v>1285</v>
      </c>
      <c r="W72" s="53">
        <v>1310</v>
      </c>
      <c r="X72" s="20">
        <f t="shared" si="33"/>
        <v>1297.5</v>
      </c>
      <c r="Y72" s="21">
        <f t="shared" si="34"/>
        <v>3.2356608478802991</v>
      </c>
      <c r="Z72" s="20">
        <f t="shared" si="35"/>
        <v>431.5</v>
      </c>
      <c r="AA72" s="22">
        <f t="shared" si="36"/>
        <v>3.8526785714285716</v>
      </c>
      <c r="AB72" s="23">
        <v>53</v>
      </c>
      <c r="AC72" s="23">
        <f t="shared" si="37"/>
        <v>6.5571456700000024</v>
      </c>
      <c r="AD72" s="37">
        <v>13.298</v>
      </c>
      <c r="AE72" s="22">
        <f t="shared" si="38"/>
        <v>1.0248940269749518</v>
      </c>
      <c r="AF72" s="37">
        <v>0.283111</v>
      </c>
      <c r="AG72" s="37">
        <v>3.3008500000000001</v>
      </c>
      <c r="AH72" s="37">
        <v>0.30423299999999998</v>
      </c>
      <c r="AI72" s="27">
        <v>33</v>
      </c>
      <c r="AJ72" s="20">
        <v>4</v>
      </c>
      <c r="AK72" s="20">
        <v>7</v>
      </c>
      <c r="AL72" s="27">
        <v>15</v>
      </c>
      <c r="AM72" s="27">
        <v>10</v>
      </c>
      <c r="AN72" s="23">
        <f t="shared" si="39"/>
        <v>150</v>
      </c>
      <c r="AO72" s="22">
        <f t="shared" si="40"/>
        <v>92.902786868304105</v>
      </c>
      <c r="AP72" s="21">
        <f t="shared" si="41"/>
        <v>91.020783923175117</v>
      </c>
      <c r="AQ72" s="22">
        <f t="shared" si="42"/>
        <v>105.87895444634485</v>
      </c>
      <c r="AR72" s="21">
        <f t="shared" si="43"/>
        <v>91.664815329075253</v>
      </c>
      <c r="AS72" s="22">
        <f t="shared" si="44"/>
        <v>87.789305666400637</v>
      </c>
      <c r="AT72" s="22">
        <f t="shared" si="45"/>
        <v>94.362677366850335</v>
      </c>
      <c r="AX72" s="24"/>
      <c r="AY72" s="25"/>
      <c r="AZ72" s="25"/>
      <c r="BA72" s="25"/>
      <c r="BB72" s="25"/>
      <c r="BC72" s="24"/>
      <c r="BD72" s="25"/>
      <c r="BE72" s="25"/>
      <c r="BF72" s="24"/>
      <c r="BG72" s="25"/>
      <c r="BH72" s="25"/>
      <c r="BI72" s="25"/>
      <c r="BJ72" s="25"/>
      <c r="BK72" s="25"/>
      <c r="BL72" s="24"/>
      <c r="BM72" s="25"/>
      <c r="BN72" s="25"/>
      <c r="BO72" s="25"/>
      <c r="BP72" s="24"/>
      <c r="BQ72" s="25"/>
      <c r="BR72" s="24"/>
      <c r="BS72" s="25"/>
      <c r="BT72" s="25"/>
      <c r="BU72" s="25"/>
      <c r="BV72" s="25"/>
      <c r="BW72" s="26"/>
      <c r="BX72" s="25"/>
      <c r="BY72" s="25"/>
    </row>
    <row r="73" spans="1:255" ht="15.75" x14ac:dyDescent="0.25">
      <c r="A73" s="50">
        <v>59</v>
      </c>
      <c r="B73" s="48" t="s">
        <v>93</v>
      </c>
      <c r="C73" s="48" t="s">
        <v>217</v>
      </c>
      <c r="D73" s="48" t="s">
        <v>145</v>
      </c>
      <c r="E73" s="10" t="s">
        <v>148</v>
      </c>
      <c r="F73" s="48" t="s">
        <v>143</v>
      </c>
      <c r="G73" s="18">
        <v>42314</v>
      </c>
      <c r="I73" s="18">
        <v>42677</v>
      </c>
      <c r="J73" s="29">
        <v>42788</v>
      </c>
      <c r="K73" s="10" t="s">
        <v>235</v>
      </c>
      <c r="L73" s="19">
        <f t="shared" si="31"/>
        <v>474</v>
      </c>
      <c r="M73" s="19">
        <v>902</v>
      </c>
      <c r="N73" s="19">
        <v>928</v>
      </c>
      <c r="O73" s="19">
        <v>922</v>
      </c>
      <c r="P73" s="19">
        <f t="shared" si="32"/>
        <v>925</v>
      </c>
      <c r="V73" s="19">
        <v>1480</v>
      </c>
      <c r="W73" s="19">
        <v>1530</v>
      </c>
      <c r="X73" s="20">
        <f t="shared" si="33"/>
        <v>1505</v>
      </c>
      <c r="Y73" s="21">
        <f t="shared" si="34"/>
        <v>3.1751054852320677</v>
      </c>
      <c r="Z73" s="20">
        <f t="shared" si="35"/>
        <v>580</v>
      </c>
      <c r="AA73" s="22">
        <f t="shared" si="36"/>
        <v>5.1785714285714288</v>
      </c>
      <c r="AB73" s="23">
        <v>53</v>
      </c>
      <c r="AC73" s="23">
        <f t="shared" si="37"/>
        <v>5.8203165200000013</v>
      </c>
      <c r="AD73" s="37">
        <v>16.241099999999999</v>
      </c>
      <c r="AE73" s="22">
        <f t="shared" si="38"/>
        <v>1.0791428571428572</v>
      </c>
      <c r="AF73" s="37">
        <v>0.19452900000000001</v>
      </c>
      <c r="AG73" s="37">
        <v>4.0085499999999996</v>
      </c>
      <c r="AH73" s="37">
        <v>0.17689299999999999</v>
      </c>
      <c r="AI73" s="56">
        <v>50</v>
      </c>
      <c r="AJ73" s="19">
        <v>3</v>
      </c>
      <c r="AK73" s="19">
        <v>6</v>
      </c>
      <c r="AL73" s="23">
        <v>16</v>
      </c>
      <c r="AM73" s="23">
        <v>10.5</v>
      </c>
      <c r="AN73" s="23">
        <f t="shared" si="39"/>
        <v>168</v>
      </c>
      <c r="AO73" s="22">
        <f t="shared" si="40"/>
        <v>124.87512487512487</v>
      </c>
      <c r="AP73" s="21">
        <f t="shared" si="41"/>
        <v>95.838619639685376</v>
      </c>
      <c r="AQ73" s="22">
        <f t="shared" si="42"/>
        <v>103.89743079947866</v>
      </c>
      <c r="AR73" s="21">
        <f t="shared" si="43"/>
        <v>111.3176895306859</v>
      </c>
      <c r="AS73" s="22">
        <f t="shared" si="44"/>
        <v>133.0140994945464</v>
      </c>
      <c r="AT73" s="22">
        <f t="shared" si="45"/>
        <v>112.97469540596208</v>
      </c>
      <c r="AU73" s="30" t="s">
        <v>265</v>
      </c>
    </row>
    <row r="74" spans="1:255" ht="15.75" x14ac:dyDescent="0.25">
      <c r="A74" s="19">
        <v>98</v>
      </c>
      <c r="B74" s="48" t="s">
        <v>93</v>
      </c>
      <c r="C74" s="48" t="s">
        <v>217</v>
      </c>
      <c r="D74" s="48" t="s">
        <v>251</v>
      </c>
      <c r="E74" s="10" t="s">
        <v>191</v>
      </c>
      <c r="F74" s="48" t="s">
        <v>143</v>
      </c>
      <c r="G74" s="18">
        <v>42352</v>
      </c>
      <c r="I74" s="18">
        <v>42677</v>
      </c>
      <c r="J74" s="29">
        <v>42788</v>
      </c>
      <c r="K74" s="10" t="s">
        <v>233</v>
      </c>
      <c r="L74" s="19">
        <f t="shared" si="31"/>
        <v>436</v>
      </c>
      <c r="M74" s="19">
        <v>812</v>
      </c>
      <c r="N74" s="19">
        <v>848</v>
      </c>
      <c r="O74" s="19">
        <v>848</v>
      </c>
      <c r="P74" s="19">
        <f t="shared" si="32"/>
        <v>848</v>
      </c>
      <c r="V74" s="19">
        <v>1375</v>
      </c>
      <c r="W74" s="19">
        <v>1410</v>
      </c>
      <c r="X74" s="20">
        <f t="shared" si="33"/>
        <v>1392.5</v>
      </c>
      <c r="Y74" s="21">
        <f t="shared" si="34"/>
        <v>3.1938073394495414</v>
      </c>
      <c r="Z74" s="20">
        <f t="shared" si="35"/>
        <v>544.5</v>
      </c>
      <c r="AA74" s="22">
        <f t="shared" si="36"/>
        <v>4.8616071428571432</v>
      </c>
      <c r="AB74" s="23">
        <v>48</v>
      </c>
      <c r="AC74" s="23">
        <f t="shared" si="37"/>
        <v>3.6661643200000018</v>
      </c>
      <c r="AD74" s="37">
        <v>16.115200000000002</v>
      </c>
      <c r="AE74" s="22">
        <f t="shared" si="38"/>
        <v>1.1572854578096949</v>
      </c>
      <c r="AF74" s="37">
        <v>6.0127199999999999E-2</v>
      </c>
      <c r="AG74" s="37">
        <v>3.6089600000000002</v>
      </c>
      <c r="AH74" s="37">
        <v>0.24902199999999999</v>
      </c>
      <c r="AI74" s="23">
        <v>39.5</v>
      </c>
      <c r="AJ74" s="19">
        <v>2</v>
      </c>
      <c r="AK74" s="19">
        <v>6</v>
      </c>
      <c r="AL74" s="23">
        <v>13</v>
      </c>
      <c r="AM74" s="23">
        <v>10</v>
      </c>
      <c r="AN74" s="23">
        <f t="shared" si="39"/>
        <v>130</v>
      </c>
      <c r="AO74" s="22">
        <f t="shared" si="40"/>
        <v>117.23190602500948</v>
      </c>
      <c r="AP74" s="21">
        <f t="shared" si="41"/>
        <v>102.77845984100311</v>
      </c>
      <c r="AQ74" s="22">
        <f t="shared" si="42"/>
        <v>104.50940246889861</v>
      </c>
      <c r="AR74" s="21">
        <f t="shared" si="43"/>
        <v>100.22104970841434</v>
      </c>
      <c r="AS74" s="22">
        <f t="shared" si="44"/>
        <v>105.08113860069166</v>
      </c>
      <c r="AT74" s="22">
        <f t="shared" si="45"/>
        <v>107.17946807123522</v>
      </c>
      <c r="AU74" s="30" t="s">
        <v>267</v>
      </c>
    </row>
    <row r="75" spans="1:255" x14ac:dyDescent="0.2">
      <c r="A75" s="19">
        <v>99</v>
      </c>
      <c r="B75" s="48" t="s">
        <v>93</v>
      </c>
      <c r="C75" s="48" t="s">
        <v>217</v>
      </c>
      <c r="D75" s="48" t="s">
        <v>251</v>
      </c>
      <c r="E75" s="10" t="s">
        <v>192</v>
      </c>
      <c r="F75" s="48" t="s">
        <v>143</v>
      </c>
      <c r="G75" s="18">
        <v>42383</v>
      </c>
      <c r="I75" s="18">
        <v>42677</v>
      </c>
      <c r="J75" s="29">
        <v>42788</v>
      </c>
      <c r="K75" s="10" t="s">
        <v>233</v>
      </c>
      <c r="L75" s="19">
        <f t="shared" si="31"/>
        <v>405</v>
      </c>
      <c r="M75" s="19">
        <v>806</v>
      </c>
      <c r="N75" s="19">
        <v>850</v>
      </c>
      <c r="O75" s="19">
        <v>856</v>
      </c>
      <c r="P75" s="19">
        <f t="shared" si="32"/>
        <v>853</v>
      </c>
      <c r="V75" s="19">
        <v>1330</v>
      </c>
      <c r="W75" s="19">
        <v>1340</v>
      </c>
      <c r="X75" s="20">
        <f t="shared" si="33"/>
        <v>1335</v>
      </c>
      <c r="Y75" s="21">
        <f t="shared" si="34"/>
        <v>3.2962962962962963</v>
      </c>
      <c r="Z75" s="20">
        <f t="shared" si="35"/>
        <v>482</v>
      </c>
      <c r="AA75" s="22">
        <f t="shared" si="36"/>
        <v>4.3035714285714288</v>
      </c>
      <c r="AB75" s="23">
        <v>50</v>
      </c>
      <c r="AC75" s="23">
        <f t="shared" si="37"/>
        <v>5.0074167500000017</v>
      </c>
      <c r="AD75" s="37">
        <v>16.457599999999999</v>
      </c>
      <c r="AE75" s="22">
        <f t="shared" si="38"/>
        <v>1.2327790262172285</v>
      </c>
      <c r="AF75" s="37">
        <v>0.18610399999999999</v>
      </c>
      <c r="AG75" s="37">
        <v>3.7031700000000001</v>
      </c>
      <c r="AH75" s="37">
        <v>0.21233299999999999</v>
      </c>
      <c r="AI75" s="23">
        <v>36</v>
      </c>
      <c r="AJ75" s="19">
        <v>4</v>
      </c>
      <c r="AK75" s="19">
        <v>7</v>
      </c>
      <c r="AL75" s="23">
        <v>15</v>
      </c>
      <c r="AM75" s="23">
        <v>12</v>
      </c>
      <c r="AN75" s="23">
        <f t="shared" si="39"/>
        <v>180</v>
      </c>
      <c r="AO75" s="22">
        <f t="shared" si="40"/>
        <v>103.77553481001758</v>
      </c>
      <c r="AP75" s="21">
        <f t="shared" si="41"/>
        <v>109.4830396285283</v>
      </c>
      <c r="AQ75" s="22">
        <f t="shared" si="42"/>
        <v>107.86309870079502</v>
      </c>
      <c r="AR75" s="21">
        <f t="shared" si="43"/>
        <v>102.83726742571508</v>
      </c>
      <c r="AS75" s="22">
        <f t="shared" si="44"/>
        <v>95.770151636073422</v>
      </c>
      <c r="AT75" s="22">
        <f t="shared" si="45"/>
        <v>104.74635675762029</v>
      </c>
    </row>
    <row r="76" spans="1:255" x14ac:dyDescent="0.2">
      <c r="A76" s="50">
        <v>52</v>
      </c>
      <c r="B76" s="48" t="s">
        <v>93</v>
      </c>
      <c r="C76" s="48" t="s">
        <v>217</v>
      </c>
      <c r="D76" s="52" t="s">
        <v>77</v>
      </c>
      <c r="E76" s="10" t="s">
        <v>139</v>
      </c>
      <c r="F76" s="48" t="s">
        <v>143</v>
      </c>
      <c r="G76" s="18">
        <v>42300</v>
      </c>
      <c r="I76" s="18">
        <v>42677</v>
      </c>
      <c r="J76" s="29">
        <v>42788</v>
      </c>
      <c r="K76" s="10" t="s">
        <v>231</v>
      </c>
      <c r="L76" s="19">
        <f t="shared" si="31"/>
        <v>488</v>
      </c>
      <c r="M76" s="19">
        <v>904</v>
      </c>
      <c r="N76" s="19">
        <v>924</v>
      </c>
      <c r="O76" s="19">
        <v>910</v>
      </c>
      <c r="P76" s="19">
        <f t="shared" si="32"/>
        <v>917</v>
      </c>
      <c r="Q76" s="20"/>
      <c r="R76" s="20"/>
      <c r="V76" s="19">
        <v>1420</v>
      </c>
      <c r="W76" s="19">
        <v>1455</v>
      </c>
      <c r="X76" s="20">
        <f t="shared" si="33"/>
        <v>1437.5</v>
      </c>
      <c r="Y76" s="21">
        <f t="shared" si="34"/>
        <v>2.9456967213114753</v>
      </c>
      <c r="Z76" s="20">
        <f t="shared" si="35"/>
        <v>520.5</v>
      </c>
      <c r="AA76" s="22">
        <f t="shared" si="36"/>
        <v>4.6473214285714288</v>
      </c>
      <c r="AB76" s="23">
        <v>53</v>
      </c>
      <c r="AC76" s="23">
        <f t="shared" si="37"/>
        <v>5.7027212800000022</v>
      </c>
      <c r="AD76" s="37">
        <v>14.8992</v>
      </c>
      <c r="AE76" s="22">
        <f t="shared" si="38"/>
        <v>1.0364660869565219</v>
      </c>
      <c r="AF76" s="37">
        <v>0.15920400000000001</v>
      </c>
      <c r="AG76" s="37">
        <v>4.0057</v>
      </c>
      <c r="AH76" s="37">
        <v>0.30171799999999999</v>
      </c>
      <c r="AI76" s="23">
        <v>41</v>
      </c>
      <c r="AJ76" s="19">
        <v>4</v>
      </c>
      <c r="AK76" s="19">
        <v>7</v>
      </c>
      <c r="AL76" s="23">
        <v>15</v>
      </c>
      <c r="AM76" s="23">
        <v>11.5</v>
      </c>
      <c r="AN76" s="23">
        <f t="shared" si="39"/>
        <v>172.5</v>
      </c>
      <c r="AO76" s="22">
        <f t="shared" si="40"/>
        <v>112.06465947845258</v>
      </c>
      <c r="AP76" s="21">
        <f t="shared" si="41"/>
        <v>92.048497953509951</v>
      </c>
      <c r="AQ76" s="22">
        <f t="shared" si="42"/>
        <v>96.390599519354552</v>
      </c>
      <c r="AR76" s="21">
        <f t="shared" si="43"/>
        <v>111.23854484865316</v>
      </c>
      <c r="AS76" s="22">
        <f t="shared" si="44"/>
        <v>109.07156158552806</v>
      </c>
      <c r="AT76" s="22">
        <f t="shared" si="45"/>
        <v>104.46208246639212</v>
      </c>
      <c r="AX76" s="24"/>
      <c r="AY76" s="25"/>
      <c r="AZ76" s="25"/>
      <c r="BA76" s="25"/>
      <c r="BB76" s="25"/>
      <c r="BC76" s="24"/>
      <c r="BD76" s="25"/>
      <c r="BE76" s="25"/>
      <c r="BF76" s="24"/>
      <c r="BG76" s="25"/>
      <c r="BH76" s="25"/>
      <c r="BI76" s="25"/>
      <c r="BJ76" s="25"/>
      <c r="BK76" s="25"/>
      <c r="BL76" s="24"/>
      <c r="BM76" s="25"/>
      <c r="BN76" s="25"/>
      <c r="BO76" s="25"/>
      <c r="BP76" s="24"/>
      <c r="BQ76" s="25"/>
      <c r="BR76" s="24"/>
      <c r="BS76" s="25"/>
      <c r="BT76" s="25"/>
      <c r="BU76" s="25"/>
      <c r="BV76" s="25"/>
      <c r="BW76" s="26"/>
      <c r="BX76" s="25"/>
      <c r="BY76" s="25"/>
    </row>
    <row r="77" spans="1:255" s="16" customFormat="1" x14ac:dyDescent="0.2">
      <c r="A77" s="50">
        <v>67</v>
      </c>
      <c r="B77" s="48" t="s">
        <v>93</v>
      </c>
      <c r="C77" s="48" t="s">
        <v>217</v>
      </c>
      <c r="D77" s="48" t="s">
        <v>145</v>
      </c>
      <c r="E77" s="10" t="s">
        <v>156</v>
      </c>
      <c r="F77" s="48" t="s">
        <v>143</v>
      </c>
      <c r="G77" s="18">
        <v>42328</v>
      </c>
      <c r="H77" s="18"/>
      <c r="I77" s="18">
        <v>42677</v>
      </c>
      <c r="J77" s="29">
        <v>42788</v>
      </c>
      <c r="K77" s="10" t="s">
        <v>235</v>
      </c>
      <c r="L77" s="19">
        <f t="shared" si="31"/>
        <v>460</v>
      </c>
      <c r="M77" s="19">
        <v>742</v>
      </c>
      <c r="N77" s="19">
        <v>768</v>
      </c>
      <c r="O77" s="19">
        <v>776</v>
      </c>
      <c r="P77" s="19">
        <f t="shared" si="32"/>
        <v>772</v>
      </c>
      <c r="Q77" s="19"/>
      <c r="R77" s="19"/>
      <c r="S77" s="19"/>
      <c r="T77" s="19"/>
      <c r="U77" s="19"/>
      <c r="V77" s="19">
        <v>1310</v>
      </c>
      <c r="W77" s="19">
        <v>1320</v>
      </c>
      <c r="X77" s="20">
        <f t="shared" si="33"/>
        <v>1315</v>
      </c>
      <c r="Y77" s="21">
        <f t="shared" si="34"/>
        <v>2.8586956521739131</v>
      </c>
      <c r="Z77" s="20">
        <f t="shared" si="35"/>
        <v>543</v>
      </c>
      <c r="AA77" s="22">
        <f t="shared" si="36"/>
        <v>4.8482142857142856</v>
      </c>
      <c r="AB77" s="23">
        <v>50</v>
      </c>
      <c r="AC77" s="23">
        <f t="shared" si="37"/>
        <v>4.4360520000000028</v>
      </c>
      <c r="AD77" s="37">
        <v>14.513199999999999</v>
      </c>
      <c r="AE77" s="22">
        <f t="shared" si="38"/>
        <v>1.1036653992395438</v>
      </c>
      <c r="AF77" s="37">
        <v>0.30295899999999998</v>
      </c>
      <c r="AG77" s="37">
        <v>3.4049900000000002</v>
      </c>
      <c r="AH77" s="37">
        <v>0.23116999999999999</v>
      </c>
      <c r="AI77" s="23">
        <v>43.5</v>
      </c>
      <c r="AJ77" s="19">
        <v>3</v>
      </c>
      <c r="AK77" s="19">
        <v>7</v>
      </c>
      <c r="AL77" s="23">
        <v>15</v>
      </c>
      <c r="AM77" s="23">
        <v>11</v>
      </c>
      <c r="AN77" s="23">
        <f t="shared" si="39"/>
        <v>165</v>
      </c>
      <c r="AO77" s="22">
        <f t="shared" si="40"/>
        <v>116.90895311584966</v>
      </c>
      <c r="AP77" s="21">
        <f t="shared" si="41"/>
        <v>98.016465296584713</v>
      </c>
      <c r="AQ77" s="22">
        <f t="shared" si="42"/>
        <v>93.54370589574323</v>
      </c>
      <c r="AR77" s="21">
        <f t="shared" si="43"/>
        <v>94.556789780616498</v>
      </c>
      <c r="AS77" s="22">
        <f t="shared" si="44"/>
        <v>115.72226656025538</v>
      </c>
      <c r="AT77" s="22">
        <f t="shared" si="45"/>
        <v>103.86830478536932</v>
      </c>
      <c r="AU77" s="9"/>
      <c r="AV77" s="9"/>
      <c r="AW77" s="9"/>
      <c r="AX77" s="13"/>
      <c r="AY77" s="9"/>
      <c r="AZ77" s="9"/>
      <c r="BA77" s="9"/>
      <c r="BB77" s="28"/>
      <c r="BC77" s="13"/>
      <c r="BD77" s="28"/>
      <c r="BE77" s="28"/>
      <c r="BF77" s="13"/>
      <c r="BG77" s="13"/>
      <c r="BH77" s="9"/>
      <c r="BI77" s="9"/>
      <c r="BJ77" s="9"/>
      <c r="BK77" s="28"/>
      <c r="BL77" s="13"/>
      <c r="BM77" s="28"/>
      <c r="BN77" s="28"/>
      <c r="BO77" s="9"/>
      <c r="BP77" s="9"/>
      <c r="BQ77" s="9"/>
      <c r="BR77" s="9"/>
      <c r="BS77" s="28"/>
      <c r="BT77" s="9"/>
      <c r="BU77" s="9"/>
      <c r="BV77" s="9"/>
      <c r="BW77" s="15"/>
      <c r="BX77" s="28"/>
      <c r="BY77" s="28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</row>
    <row r="78" spans="1:255" x14ac:dyDescent="0.2">
      <c r="A78" s="50">
        <v>65</v>
      </c>
      <c r="B78" s="48" t="s">
        <v>93</v>
      </c>
      <c r="C78" s="48" t="s">
        <v>217</v>
      </c>
      <c r="D78" s="48" t="s">
        <v>145</v>
      </c>
      <c r="E78" s="10" t="s">
        <v>154</v>
      </c>
      <c r="F78" s="48" t="s">
        <v>143</v>
      </c>
      <c r="G78" s="18">
        <v>42323</v>
      </c>
      <c r="I78" s="18">
        <v>42677</v>
      </c>
      <c r="J78" s="29">
        <v>42788</v>
      </c>
      <c r="K78" s="10" t="s">
        <v>235</v>
      </c>
      <c r="L78" s="19">
        <f t="shared" si="31"/>
        <v>465</v>
      </c>
      <c r="M78" s="19">
        <v>836</v>
      </c>
      <c r="N78" s="19">
        <v>848</v>
      </c>
      <c r="O78" s="19">
        <v>830</v>
      </c>
      <c r="P78" s="19">
        <f t="shared" si="32"/>
        <v>839</v>
      </c>
      <c r="V78" s="19">
        <v>1365</v>
      </c>
      <c r="W78" s="19">
        <v>1390</v>
      </c>
      <c r="X78" s="20">
        <f t="shared" si="33"/>
        <v>1377.5</v>
      </c>
      <c r="Y78" s="21">
        <f t="shared" si="34"/>
        <v>2.9623655913978495</v>
      </c>
      <c r="Z78" s="20">
        <f t="shared" si="35"/>
        <v>538.5</v>
      </c>
      <c r="AA78" s="22">
        <f t="shared" si="36"/>
        <v>4.8080357142857144</v>
      </c>
      <c r="AB78" s="23">
        <v>52</v>
      </c>
      <c r="AC78" s="23">
        <f t="shared" si="37"/>
        <v>5.396612750000001</v>
      </c>
      <c r="AD78" s="37">
        <v>14.5253</v>
      </c>
      <c r="AE78" s="22">
        <f t="shared" si="38"/>
        <v>1.0544682395644283</v>
      </c>
      <c r="AF78" s="37">
        <v>0.29518899999999998</v>
      </c>
      <c r="AG78" s="37">
        <v>3.5829399999999998</v>
      </c>
      <c r="AH78" s="37">
        <v>0.212508</v>
      </c>
      <c r="AI78" s="23">
        <v>39.5</v>
      </c>
      <c r="AJ78" s="19">
        <v>3</v>
      </c>
      <c r="AK78" s="19">
        <v>6</v>
      </c>
      <c r="AL78" s="23">
        <v>15</v>
      </c>
      <c r="AM78" s="23">
        <v>11</v>
      </c>
      <c r="AN78" s="23">
        <f t="shared" si="39"/>
        <v>165</v>
      </c>
      <c r="AO78" s="22">
        <f t="shared" si="40"/>
        <v>115.94009438837026</v>
      </c>
      <c r="AP78" s="21">
        <f t="shared" si="41"/>
        <v>93.647268167355975</v>
      </c>
      <c r="AQ78" s="22">
        <f t="shared" si="42"/>
        <v>96.936046838934857</v>
      </c>
      <c r="AR78" s="21">
        <f t="shared" si="43"/>
        <v>99.498472646487073</v>
      </c>
      <c r="AS78" s="22">
        <f t="shared" si="44"/>
        <v>105.08113860069166</v>
      </c>
      <c r="AT78" s="22">
        <f t="shared" si="45"/>
        <v>103.30649970713583</v>
      </c>
    </row>
    <row r="79" spans="1:255" x14ac:dyDescent="0.2">
      <c r="A79" s="50">
        <v>66</v>
      </c>
      <c r="B79" s="48" t="s">
        <v>93</v>
      </c>
      <c r="C79" s="48" t="s">
        <v>217</v>
      </c>
      <c r="D79" s="48" t="s">
        <v>145</v>
      </c>
      <c r="E79" s="10" t="s">
        <v>155</v>
      </c>
      <c r="F79" s="48" t="s">
        <v>143</v>
      </c>
      <c r="G79" s="18">
        <v>42378</v>
      </c>
      <c r="I79" s="18">
        <v>42677</v>
      </c>
      <c r="J79" s="29">
        <v>42788</v>
      </c>
      <c r="K79" s="10" t="s">
        <v>235</v>
      </c>
      <c r="L79" s="19">
        <f t="shared" si="31"/>
        <v>410</v>
      </c>
      <c r="M79" s="19">
        <v>682</v>
      </c>
      <c r="N79" s="19">
        <v>692</v>
      </c>
      <c r="O79" s="19">
        <v>716</v>
      </c>
      <c r="P79" s="19">
        <f t="shared" si="32"/>
        <v>704</v>
      </c>
      <c r="V79" s="19">
        <v>1195</v>
      </c>
      <c r="W79" s="19">
        <v>1220</v>
      </c>
      <c r="X79" s="20">
        <f t="shared" si="33"/>
        <v>1207.5</v>
      </c>
      <c r="Y79" s="21">
        <f t="shared" si="34"/>
        <v>2.9451219512195124</v>
      </c>
      <c r="Z79" s="20">
        <f t="shared" si="35"/>
        <v>503.5</v>
      </c>
      <c r="AA79" s="22">
        <f t="shared" si="36"/>
        <v>4.4955357142857144</v>
      </c>
      <c r="AB79" s="23">
        <v>50</v>
      </c>
      <c r="AC79" s="23">
        <f t="shared" si="37"/>
        <v>4.9506070000000006</v>
      </c>
      <c r="AD79" s="37">
        <v>14.291</v>
      </c>
      <c r="AE79" s="22">
        <f t="shared" si="38"/>
        <v>1.1835196687370602</v>
      </c>
      <c r="AF79" s="37">
        <v>0.220609</v>
      </c>
      <c r="AG79" s="37">
        <v>3.7506900000000001</v>
      </c>
      <c r="AH79" s="37">
        <v>0.24007899999999999</v>
      </c>
      <c r="AI79" s="23">
        <v>36</v>
      </c>
      <c r="AJ79" s="19">
        <v>3</v>
      </c>
      <c r="AK79" s="19">
        <v>6</v>
      </c>
      <c r="AL79" s="23">
        <v>15</v>
      </c>
      <c r="AM79" s="23">
        <v>12.5</v>
      </c>
      <c r="AN79" s="23">
        <f t="shared" si="39"/>
        <v>187.5</v>
      </c>
      <c r="AO79" s="22">
        <f t="shared" si="40"/>
        <v>108.40452650797478</v>
      </c>
      <c r="AP79" s="21">
        <f t="shared" si="41"/>
        <v>105.10831871554709</v>
      </c>
      <c r="AQ79" s="22">
        <f t="shared" si="42"/>
        <v>96.371791597497136</v>
      </c>
      <c r="AR79" s="21">
        <f t="shared" si="43"/>
        <v>104.15690086087199</v>
      </c>
      <c r="AS79" s="22">
        <f t="shared" si="44"/>
        <v>95.770151636073422</v>
      </c>
      <c r="AT79" s="22">
        <f t="shared" si="45"/>
        <v>103.22577535078301</v>
      </c>
    </row>
    <row r="80" spans="1:255" x14ac:dyDescent="0.2">
      <c r="A80" s="19">
        <v>100</v>
      </c>
      <c r="B80" s="48" t="s">
        <v>93</v>
      </c>
      <c r="C80" s="48" t="s">
        <v>217</v>
      </c>
      <c r="D80" s="48" t="s">
        <v>251</v>
      </c>
      <c r="E80" s="10" t="s">
        <v>193</v>
      </c>
      <c r="F80" s="48" t="s">
        <v>143</v>
      </c>
      <c r="G80" s="18">
        <v>42366</v>
      </c>
      <c r="I80" s="18">
        <v>42677</v>
      </c>
      <c r="J80" s="29">
        <v>42788</v>
      </c>
      <c r="K80" s="10" t="s">
        <v>233</v>
      </c>
      <c r="L80" s="19">
        <f t="shared" si="31"/>
        <v>422</v>
      </c>
      <c r="M80" s="19">
        <v>902</v>
      </c>
      <c r="N80" s="19">
        <v>1010</v>
      </c>
      <c r="O80" s="19">
        <v>966</v>
      </c>
      <c r="P80" s="19">
        <f t="shared" si="32"/>
        <v>988</v>
      </c>
      <c r="V80" s="19">
        <v>1350</v>
      </c>
      <c r="W80" s="19">
        <v>1375</v>
      </c>
      <c r="X80" s="20">
        <f t="shared" si="33"/>
        <v>1362.5</v>
      </c>
      <c r="Y80" s="21">
        <f t="shared" si="34"/>
        <v>3.2286729857819907</v>
      </c>
      <c r="Z80" s="20">
        <f t="shared" si="35"/>
        <v>374.5</v>
      </c>
      <c r="AA80" s="22">
        <f t="shared" si="36"/>
        <v>3.34375</v>
      </c>
      <c r="AB80" s="23">
        <v>53</v>
      </c>
      <c r="AC80" s="23">
        <f t="shared" si="37"/>
        <v>6.3239198800000009</v>
      </c>
      <c r="AD80" s="37">
        <v>14.1128</v>
      </c>
      <c r="AE80" s="22">
        <f t="shared" si="38"/>
        <v>1.0358018348623854</v>
      </c>
      <c r="AF80" s="37">
        <v>0.20593600000000001</v>
      </c>
      <c r="AG80" s="37">
        <v>4.0152299999999999</v>
      </c>
      <c r="AH80" s="37">
        <v>0.20016100000000001</v>
      </c>
      <c r="AI80" s="23">
        <v>38.5</v>
      </c>
      <c r="AJ80" s="19">
        <v>3</v>
      </c>
      <c r="AK80" s="19">
        <v>6</v>
      </c>
      <c r="AL80" s="23">
        <v>15.5</v>
      </c>
      <c r="AM80" s="23">
        <v>12</v>
      </c>
      <c r="AN80" s="23">
        <f t="shared" si="39"/>
        <v>186</v>
      </c>
      <c r="AO80" s="22">
        <f t="shared" si="40"/>
        <v>80.630576320231484</v>
      </c>
      <c r="AP80" s="21">
        <f t="shared" si="41"/>
        <v>91.989505760425004</v>
      </c>
      <c r="AQ80" s="22">
        <f t="shared" si="42"/>
        <v>105.65029403736881</v>
      </c>
      <c r="AR80" s="21">
        <f t="shared" si="43"/>
        <v>111.50319355734517</v>
      </c>
      <c r="AS80" s="22">
        <f t="shared" si="44"/>
        <v>102.42085661080074</v>
      </c>
      <c r="AT80" s="22">
        <f t="shared" si="45"/>
        <v>96.25985722817731</v>
      </c>
    </row>
    <row r="81" spans="1:255" x14ac:dyDescent="0.2">
      <c r="A81" s="19">
        <v>101</v>
      </c>
      <c r="B81" s="48" t="s">
        <v>93</v>
      </c>
      <c r="C81" s="48" t="s">
        <v>217</v>
      </c>
      <c r="D81" s="48" t="s">
        <v>251</v>
      </c>
      <c r="E81" s="10" t="s">
        <v>194</v>
      </c>
      <c r="F81" s="48" t="s">
        <v>143</v>
      </c>
      <c r="G81" s="18">
        <v>42338</v>
      </c>
      <c r="I81" s="18">
        <v>42677</v>
      </c>
      <c r="J81" s="29">
        <v>42788</v>
      </c>
      <c r="K81" s="10" t="s">
        <v>233</v>
      </c>
      <c r="L81" s="19">
        <f t="shared" si="31"/>
        <v>450</v>
      </c>
      <c r="M81" s="19">
        <v>976</v>
      </c>
      <c r="N81" s="19">
        <v>1030</v>
      </c>
      <c r="O81" s="19">
        <v>1020</v>
      </c>
      <c r="P81" s="19">
        <f t="shared" si="32"/>
        <v>1025</v>
      </c>
      <c r="V81" s="19">
        <v>1365</v>
      </c>
      <c r="W81" s="19">
        <v>1360</v>
      </c>
      <c r="X81" s="20">
        <f t="shared" si="33"/>
        <v>1362.5</v>
      </c>
      <c r="Y81" s="21">
        <f t="shared" si="34"/>
        <v>3.0277777777777777</v>
      </c>
      <c r="Z81" s="20">
        <f t="shared" si="35"/>
        <v>337.5</v>
      </c>
      <c r="AA81" s="22">
        <f t="shared" si="36"/>
        <v>3.0133928571428572</v>
      </c>
      <c r="AB81" s="23">
        <v>54</v>
      </c>
      <c r="AC81" s="23">
        <f t="shared" si="37"/>
        <v>6.5424950000000024</v>
      </c>
      <c r="AD81" s="37">
        <v>15.0535</v>
      </c>
      <c r="AE81" s="22">
        <f t="shared" si="38"/>
        <v>1.1048440366972476</v>
      </c>
      <c r="AF81" s="37">
        <v>0.21720600000000001</v>
      </c>
      <c r="AG81" s="37">
        <v>3.4388399999999999</v>
      </c>
      <c r="AH81" s="37">
        <v>0.21359800000000001</v>
      </c>
      <c r="AI81" s="23">
        <v>39</v>
      </c>
      <c r="AJ81" s="19">
        <v>3</v>
      </c>
      <c r="AK81" s="19">
        <v>7</v>
      </c>
      <c r="AL81" s="23">
        <v>16</v>
      </c>
      <c r="AM81" s="23">
        <v>12</v>
      </c>
      <c r="AN81" s="23">
        <f t="shared" si="39"/>
        <v>192</v>
      </c>
      <c r="AO81" s="22">
        <f t="shared" si="40"/>
        <v>72.664404560956285</v>
      </c>
      <c r="AP81" s="21">
        <f t="shared" si="41"/>
        <v>98.121140026398564</v>
      </c>
      <c r="AQ81" s="22">
        <f t="shared" si="42"/>
        <v>99.076497963932525</v>
      </c>
      <c r="AR81" s="21">
        <f t="shared" si="43"/>
        <v>95.496806442654815</v>
      </c>
      <c r="AS81" s="22">
        <f t="shared" si="44"/>
        <v>103.75099760574619</v>
      </c>
      <c r="AT81" s="22">
        <f t="shared" si="45"/>
        <v>90.713310015458688</v>
      </c>
    </row>
    <row r="82" spans="1:255" s="30" customFormat="1" ht="15.75" x14ac:dyDescent="0.25">
      <c r="A82" s="43"/>
      <c r="B82" s="49"/>
      <c r="C82" s="49"/>
      <c r="D82" s="49" t="s">
        <v>257</v>
      </c>
      <c r="E82" s="38"/>
      <c r="F82" s="49"/>
      <c r="G82" s="46"/>
      <c r="H82" s="46"/>
      <c r="I82" s="46"/>
      <c r="J82" s="54"/>
      <c r="K82" s="38"/>
      <c r="L82" s="43">
        <f>AVERAGE(L54:L81)</f>
        <v>433.78571428571428</v>
      </c>
      <c r="M82" s="43">
        <f t="shared" ref="M82:AT82" si="46">AVERAGE(M54:M81)</f>
        <v>841.53571428571433</v>
      </c>
      <c r="N82" s="43">
        <f t="shared" si="46"/>
        <v>858</v>
      </c>
      <c r="O82" s="43">
        <f t="shared" si="46"/>
        <v>856.96428571428567</v>
      </c>
      <c r="P82" s="43">
        <f t="shared" si="46"/>
        <v>857.48214285714289</v>
      </c>
      <c r="Q82" s="43" t="e">
        <f t="shared" si="46"/>
        <v>#DIV/0!</v>
      </c>
      <c r="R82" s="43" t="e">
        <f t="shared" si="46"/>
        <v>#DIV/0!</v>
      </c>
      <c r="S82" s="43" t="e">
        <f t="shared" si="46"/>
        <v>#DIV/0!</v>
      </c>
      <c r="T82" s="43" t="e">
        <f t="shared" si="46"/>
        <v>#DIV/0!</v>
      </c>
      <c r="U82" s="43" t="e">
        <f t="shared" si="46"/>
        <v>#DIV/0!</v>
      </c>
      <c r="V82" s="43">
        <f t="shared" si="46"/>
        <v>1314.8214285714287</v>
      </c>
      <c r="W82" s="43">
        <f t="shared" si="46"/>
        <v>1329.1071428571429</v>
      </c>
      <c r="X82" s="43">
        <f t="shared" si="46"/>
        <v>1321.9642857142858</v>
      </c>
      <c r="Y82" s="44">
        <f t="shared" si="46"/>
        <v>3.0556021628425105</v>
      </c>
      <c r="Z82" s="43">
        <f t="shared" si="46"/>
        <v>464.48214285714283</v>
      </c>
      <c r="AA82" s="44">
        <f t="shared" si="46"/>
        <v>4.1471619897959178</v>
      </c>
      <c r="AB82" s="55">
        <f t="shared" si="46"/>
        <v>52.035714285714285</v>
      </c>
      <c r="AC82" s="55">
        <f t="shared" si="46"/>
        <v>5.7325196042857147</v>
      </c>
      <c r="AD82" s="44">
        <f t="shared" si="46"/>
        <v>14.837135714285717</v>
      </c>
      <c r="AE82" s="44">
        <f t="shared" si="46"/>
        <v>1.1255838285676953</v>
      </c>
      <c r="AF82" s="44">
        <f t="shared" si="46"/>
        <v>0.24887618571428574</v>
      </c>
      <c r="AG82" s="44">
        <f t="shared" si="46"/>
        <v>3.6010460714285708</v>
      </c>
      <c r="AH82" s="44">
        <f t="shared" si="46"/>
        <v>0.34244053571428562</v>
      </c>
      <c r="AI82" s="55">
        <f t="shared" si="46"/>
        <v>37.589285714285715</v>
      </c>
      <c r="AJ82" s="43">
        <f t="shared" si="46"/>
        <v>2.8928571428571428</v>
      </c>
      <c r="AK82" s="43">
        <f t="shared" si="46"/>
        <v>6.6785714285714288</v>
      </c>
      <c r="AL82" s="55">
        <f t="shared" si="46"/>
        <v>15.214285714285714</v>
      </c>
      <c r="AM82" s="55">
        <f t="shared" si="46"/>
        <v>11.517857142857142</v>
      </c>
      <c r="AN82" s="55">
        <f t="shared" si="46"/>
        <v>175.67857142857142</v>
      </c>
      <c r="AO82" s="44">
        <f t="shared" si="46"/>
        <v>100.00390619232984</v>
      </c>
      <c r="AP82" s="44">
        <f t="shared" si="46"/>
        <v>99.963039837273101</v>
      </c>
      <c r="AQ82" s="44">
        <f t="shared" si="46"/>
        <v>99.986981768406764</v>
      </c>
      <c r="AR82" s="44">
        <f t="shared" si="46"/>
        <v>100.00127940651407</v>
      </c>
      <c r="AS82" s="44">
        <f t="shared" si="46"/>
        <v>99.99809979857865</v>
      </c>
      <c r="AT82" s="44">
        <f t="shared" si="46"/>
        <v>99.991242039995612</v>
      </c>
      <c r="AX82" s="41"/>
      <c r="BB82" s="47"/>
      <c r="BC82" s="41"/>
      <c r="BD82" s="47"/>
      <c r="BE82" s="47"/>
      <c r="BF82" s="41"/>
      <c r="BG82" s="41"/>
      <c r="BK82" s="47"/>
      <c r="BL82" s="41"/>
      <c r="BM82" s="47"/>
      <c r="BN82" s="47"/>
      <c r="BS82" s="47"/>
      <c r="BW82" s="45"/>
      <c r="BX82" s="47"/>
      <c r="BY82" s="47"/>
    </row>
    <row r="83" spans="1:255" ht="15.75" x14ac:dyDescent="0.25">
      <c r="A83" s="50">
        <v>2</v>
      </c>
      <c r="B83" s="48" t="s">
        <v>91</v>
      </c>
      <c r="C83" s="48" t="s">
        <v>216</v>
      </c>
      <c r="D83" s="52" t="s">
        <v>249</v>
      </c>
      <c r="E83" s="10" t="s">
        <v>83</v>
      </c>
      <c r="F83" s="48" t="s">
        <v>82</v>
      </c>
      <c r="G83" s="18">
        <v>42296</v>
      </c>
      <c r="I83" s="18">
        <v>42677</v>
      </c>
      <c r="J83" s="29">
        <v>42788</v>
      </c>
      <c r="K83" s="10" t="s">
        <v>223</v>
      </c>
      <c r="L83" s="19">
        <f t="shared" ref="L83:L104" si="47">J83-G83</f>
        <v>492</v>
      </c>
      <c r="M83" s="19">
        <v>900</v>
      </c>
      <c r="N83" s="19">
        <v>922</v>
      </c>
      <c r="O83" s="19">
        <v>906</v>
      </c>
      <c r="P83" s="19">
        <f t="shared" ref="P83:P104" si="48">AVERAGE(N83:O83)</f>
        <v>914</v>
      </c>
      <c r="Q83" s="20"/>
      <c r="S83" s="20"/>
      <c r="T83" s="20"/>
      <c r="U83" s="20"/>
      <c r="V83" s="19">
        <v>1425</v>
      </c>
      <c r="W83" s="53">
        <v>1440</v>
      </c>
      <c r="X83" s="20">
        <f t="shared" ref="X83:X102" si="49">(V83+W83)/2</f>
        <v>1432.5</v>
      </c>
      <c r="Y83" s="21">
        <f t="shared" ref="Y83:Y102" si="50">(X83/L83)</f>
        <v>2.9115853658536586</v>
      </c>
      <c r="Z83" s="20">
        <f t="shared" ref="Z83:Z102" si="51">(X83-P83)</f>
        <v>518.5</v>
      </c>
      <c r="AA83" s="22">
        <f t="shared" ref="AA83:AA102" si="52">(Z83/112)</f>
        <v>4.6294642857142856</v>
      </c>
      <c r="AB83" s="23">
        <v>51.5</v>
      </c>
      <c r="AC83" s="23">
        <f t="shared" ref="AC83:AC102" si="53">-11.548+0.4878*(AB83)-0.0289*(L83)+0.00001947*(L83*L83)+0.0000334*(AB83*L83)</f>
        <v>4.9141752800000011</v>
      </c>
      <c r="AD83" s="37">
        <v>16.154399999999999</v>
      </c>
      <c r="AE83" s="22">
        <f t="shared" ref="AE83:AE102" si="54">AD83/X83*100</f>
        <v>1.1277068062827225</v>
      </c>
      <c r="AF83" s="37">
        <v>0.38854300000000003</v>
      </c>
      <c r="AG83" s="37">
        <v>3.9753400000000001</v>
      </c>
      <c r="AH83" s="37">
        <v>0.56811599999999995</v>
      </c>
      <c r="AI83" s="23">
        <v>39</v>
      </c>
      <c r="AJ83" s="20">
        <v>2</v>
      </c>
      <c r="AK83" s="20">
        <v>7</v>
      </c>
      <c r="AL83" s="23">
        <v>15.5</v>
      </c>
      <c r="AM83" s="23">
        <v>12</v>
      </c>
      <c r="AN83" s="23">
        <f t="shared" ref="AN83:AN102" si="55">(AL83*AM83)</f>
        <v>186</v>
      </c>
      <c r="AO83" s="22">
        <f t="shared" ref="AO83:AO102" si="56">(AA83/4.018)*100</f>
        <v>115.21812557775723</v>
      </c>
      <c r="AP83" s="21">
        <f t="shared" ref="AP83:AP102" si="57">(AE83/1.115)*100</f>
        <v>101.13962388185851</v>
      </c>
      <c r="AQ83" s="22">
        <f t="shared" ref="AQ83:AQ102" si="58">(Y83/2.607)*100</f>
        <v>111.68336654597846</v>
      </c>
      <c r="AR83" s="21">
        <f t="shared" ref="AR83:AR102" si="59">(AG83/3.676)*100</f>
        <v>108.1430903155604</v>
      </c>
      <c r="AS83" s="22">
        <f t="shared" ref="AS83:AS102" si="60">(AI83/38.48)*100</f>
        <v>101.35135135135135</v>
      </c>
      <c r="AT83" s="22">
        <f t="shared" ref="AT83:AT102" si="61">(AO83*0.3)+(AP83*0.2)+(AQ83*0.2)+(AR83*0.2)+(AS83*0.1)</f>
        <v>108.89378895714179</v>
      </c>
      <c r="AU83" s="30" t="s">
        <v>259</v>
      </c>
      <c r="AX83" s="24"/>
      <c r="AY83" s="25"/>
      <c r="AZ83" s="25"/>
      <c r="BA83" s="25"/>
      <c r="BB83" s="25"/>
      <c r="BC83" s="24"/>
      <c r="BD83" s="25"/>
      <c r="BE83" s="25"/>
      <c r="BG83" s="25"/>
      <c r="BH83" s="25"/>
      <c r="BI83" s="25"/>
      <c r="BJ83" s="25"/>
      <c r="BK83" s="25"/>
      <c r="BL83" s="24"/>
      <c r="BM83" s="25"/>
      <c r="BN83" s="25"/>
      <c r="BO83" s="25"/>
      <c r="BP83" s="24"/>
      <c r="BQ83" s="25"/>
      <c r="BR83" s="24"/>
      <c r="BS83" s="25"/>
      <c r="BT83" s="25"/>
      <c r="BU83" s="25"/>
      <c r="BV83" s="25"/>
      <c r="BW83" s="26"/>
      <c r="BX83" s="25"/>
      <c r="BY83" s="25"/>
    </row>
    <row r="84" spans="1:255" s="14" customFormat="1" ht="15.75" x14ac:dyDescent="0.25">
      <c r="A84" s="19">
        <v>78</v>
      </c>
      <c r="B84" s="48" t="s">
        <v>91</v>
      </c>
      <c r="C84" s="48" t="s">
        <v>216</v>
      </c>
      <c r="D84" s="48" t="s">
        <v>167</v>
      </c>
      <c r="E84" s="10" t="s">
        <v>169</v>
      </c>
      <c r="F84" s="48" t="s">
        <v>82</v>
      </c>
      <c r="G84" s="18">
        <v>42292</v>
      </c>
      <c r="H84" s="18"/>
      <c r="I84" s="18">
        <v>42677</v>
      </c>
      <c r="J84" s="29">
        <v>42788</v>
      </c>
      <c r="K84" s="10" t="s">
        <v>237</v>
      </c>
      <c r="L84" s="19">
        <f t="shared" si="47"/>
        <v>496</v>
      </c>
      <c r="M84" s="19">
        <v>812</v>
      </c>
      <c r="N84" s="19">
        <v>848</v>
      </c>
      <c r="O84" s="19">
        <v>844</v>
      </c>
      <c r="P84" s="19">
        <f t="shared" si="48"/>
        <v>846</v>
      </c>
      <c r="Q84" s="19"/>
      <c r="R84" s="19"/>
      <c r="S84" s="19"/>
      <c r="T84" s="19"/>
      <c r="U84" s="19"/>
      <c r="V84" s="19">
        <v>1285</v>
      </c>
      <c r="W84" s="19">
        <v>1330</v>
      </c>
      <c r="X84" s="20">
        <f t="shared" si="49"/>
        <v>1307.5</v>
      </c>
      <c r="Y84" s="21">
        <f t="shared" si="50"/>
        <v>2.6360887096774195</v>
      </c>
      <c r="Z84" s="20">
        <f t="shared" si="51"/>
        <v>461.5</v>
      </c>
      <c r="AA84" s="22">
        <f t="shared" si="52"/>
        <v>4.1205357142857144</v>
      </c>
      <c r="AB84" s="23">
        <v>52.5</v>
      </c>
      <c r="AC84" s="23">
        <f t="shared" si="53"/>
        <v>5.386767520000002</v>
      </c>
      <c r="AD84" s="37">
        <v>14.536300000000001</v>
      </c>
      <c r="AE84" s="22">
        <f t="shared" si="54"/>
        <v>1.1117629063097516</v>
      </c>
      <c r="AF84" s="37">
        <v>0.23794799999999999</v>
      </c>
      <c r="AG84" s="37">
        <v>3.2664200000000001</v>
      </c>
      <c r="AH84" s="37">
        <v>0.31934000000000001</v>
      </c>
      <c r="AI84" s="23">
        <v>34.5</v>
      </c>
      <c r="AJ84" s="19">
        <v>3</v>
      </c>
      <c r="AK84" s="19">
        <v>7</v>
      </c>
      <c r="AL84" s="23">
        <v>16</v>
      </c>
      <c r="AM84" s="23">
        <v>11</v>
      </c>
      <c r="AN84" s="23">
        <f t="shared" si="55"/>
        <v>176</v>
      </c>
      <c r="AO84" s="22">
        <f t="shared" si="56"/>
        <v>102.55190926544834</v>
      </c>
      <c r="AP84" s="21">
        <f t="shared" si="57"/>
        <v>99.709677695941849</v>
      </c>
      <c r="AQ84" s="22">
        <f t="shared" si="58"/>
        <v>101.11579246940619</v>
      </c>
      <c r="AR84" s="21">
        <f t="shared" si="59"/>
        <v>88.857997823721433</v>
      </c>
      <c r="AS84" s="22">
        <f t="shared" si="60"/>
        <v>89.656964656964661</v>
      </c>
      <c r="AT84" s="22">
        <f t="shared" si="61"/>
        <v>97.667962843144878</v>
      </c>
      <c r="AU84" s="30" t="s">
        <v>260</v>
      </c>
      <c r="AV84" s="9"/>
      <c r="AW84" s="9"/>
      <c r="AX84" s="13"/>
      <c r="AY84" s="9"/>
      <c r="AZ84" s="9"/>
      <c r="BA84" s="9"/>
      <c r="BB84" s="28"/>
      <c r="BC84" s="13"/>
      <c r="BD84" s="28"/>
      <c r="BE84" s="28"/>
      <c r="BF84" s="13"/>
      <c r="BG84" s="13"/>
      <c r="BH84" s="9"/>
      <c r="BI84" s="9"/>
      <c r="BJ84" s="9"/>
      <c r="BK84" s="28"/>
      <c r="BL84" s="13"/>
      <c r="BM84" s="28"/>
      <c r="BN84" s="28"/>
      <c r="BO84" s="9"/>
      <c r="BP84" s="9"/>
      <c r="BQ84" s="9"/>
      <c r="BR84" s="9"/>
      <c r="BS84" s="28"/>
      <c r="BT84" s="9"/>
      <c r="BU84" s="9"/>
      <c r="BV84" s="9"/>
      <c r="BW84" s="15"/>
      <c r="BX84" s="28"/>
      <c r="BY84" s="28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</row>
    <row r="85" spans="1:255" x14ac:dyDescent="0.2">
      <c r="A85" s="19">
        <v>82</v>
      </c>
      <c r="B85" s="48" t="s">
        <v>91</v>
      </c>
      <c r="C85" s="48" t="s">
        <v>216</v>
      </c>
      <c r="D85" s="48" t="s">
        <v>167</v>
      </c>
      <c r="E85" s="10" t="s">
        <v>172</v>
      </c>
      <c r="F85" s="48" t="s">
        <v>82</v>
      </c>
      <c r="G85" s="18">
        <v>42279</v>
      </c>
      <c r="I85" s="18">
        <v>42677</v>
      </c>
      <c r="J85" s="29">
        <v>42788</v>
      </c>
      <c r="K85" s="10" t="s">
        <v>237</v>
      </c>
      <c r="L85" s="19">
        <f t="shared" si="47"/>
        <v>509</v>
      </c>
      <c r="M85" s="19">
        <v>796</v>
      </c>
      <c r="N85" s="19">
        <v>838</v>
      </c>
      <c r="O85" s="19">
        <v>820</v>
      </c>
      <c r="P85" s="19">
        <f t="shared" si="48"/>
        <v>829</v>
      </c>
      <c r="V85" s="19">
        <v>1295</v>
      </c>
      <c r="W85" s="19">
        <v>1310</v>
      </c>
      <c r="X85" s="20">
        <f t="shared" si="49"/>
        <v>1302.5</v>
      </c>
      <c r="Y85" s="21">
        <f t="shared" si="50"/>
        <v>2.5589390962671907</v>
      </c>
      <c r="Z85" s="20">
        <f t="shared" si="51"/>
        <v>473.5</v>
      </c>
      <c r="AA85" s="22">
        <f t="shared" si="52"/>
        <v>4.2276785714285712</v>
      </c>
      <c r="AB85" s="23">
        <v>52.5</v>
      </c>
      <c r="AC85" s="23">
        <f t="shared" si="53"/>
        <v>5.2882385700000016</v>
      </c>
      <c r="AD85" s="37">
        <v>14.2075</v>
      </c>
      <c r="AE85" s="22">
        <f t="shared" si="54"/>
        <v>1.0907869481765835</v>
      </c>
      <c r="AF85" s="37">
        <v>0.17694399999999999</v>
      </c>
      <c r="AG85" s="37">
        <v>3.1222300000000001</v>
      </c>
      <c r="AH85" s="37">
        <v>0.406972</v>
      </c>
      <c r="AI85" s="23">
        <v>37.5</v>
      </c>
      <c r="AJ85" s="19">
        <v>4</v>
      </c>
      <c r="AK85" s="19">
        <v>7</v>
      </c>
      <c r="AL85" s="23">
        <v>13</v>
      </c>
      <c r="AM85" s="23">
        <v>10</v>
      </c>
      <c r="AN85" s="23">
        <f t="shared" si="55"/>
        <v>130</v>
      </c>
      <c r="AO85" s="22">
        <f t="shared" si="56"/>
        <v>105.21848112067127</v>
      </c>
      <c r="AP85" s="21">
        <f t="shared" si="57"/>
        <v>97.8284258454335</v>
      </c>
      <c r="AQ85" s="22">
        <f t="shared" si="58"/>
        <v>98.156467060498301</v>
      </c>
      <c r="AR85" s="21">
        <f t="shared" si="59"/>
        <v>84.935527747551689</v>
      </c>
      <c r="AS85" s="22">
        <f t="shared" si="60"/>
        <v>97.453222453222466</v>
      </c>
      <c r="AT85" s="22">
        <f t="shared" si="61"/>
        <v>97.49495071222033</v>
      </c>
    </row>
    <row r="86" spans="1:255" x14ac:dyDescent="0.2">
      <c r="A86" s="19">
        <v>91</v>
      </c>
      <c r="B86" s="48" t="s">
        <v>91</v>
      </c>
      <c r="C86" s="48" t="s">
        <v>216</v>
      </c>
      <c r="D86" s="48" t="s">
        <v>182</v>
      </c>
      <c r="E86" s="10" t="s">
        <v>246</v>
      </c>
      <c r="F86" s="48" t="s">
        <v>82</v>
      </c>
      <c r="G86" s="18">
        <v>42290</v>
      </c>
      <c r="I86" s="18">
        <v>42677</v>
      </c>
      <c r="J86" s="29">
        <v>42788</v>
      </c>
      <c r="K86" s="10" t="s">
        <v>247</v>
      </c>
      <c r="L86" s="19">
        <f t="shared" si="47"/>
        <v>498</v>
      </c>
      <c r="M86" s="19">
        <v>938</v>
      </c>
      <c r="N86" s="19">
        <v>1015</v>
      </c>
      <c r="O86" s="19">
        <v>1010</v>
      </c>
      <c r="P86" s="19">
        <f t="shared" si="48"/>
        <v>1012.5</v>
      </c>
      <c r="V86" s="19">
        <v>1395</v>
      </c>
      <c r="W86" s="19">
        <v>1395</v>
      </c>
      <c r="X86" s="20">
        <f t="shared" si="49"/>
        <v>1395</v>
      </c>
      <c r="Y86" s="21">
        <f t="shared" si="50"/>
        <v>2.8012048192771086</v>
      </c>
      <c r="Z86" s="20">
        <f t="shared" si="51"/>
        <v>382.5</v>
      </c>
      <c r="AA86" s="22">
        <f t="shared" si="52"/>
        <v>3.4151785714285716</v>
      </c>
      <c r="AB86" s="23">
        <v>53</v>
      </c>
      <c r="AC86" s="23">
        <f t="shared" si="53"/>
        <v>5.6233974800000022</v>
      </c>
      <c r="AD86" s="37">
        <v>14.9421</v>
      </c>
      <c r="AE86" s="22">
        <f t="shared" si="54"/>
        <v>1.0711182795698926</v>
      </c>
      <c r="AF86" s="37">
        <v>0.24524000000000001</v>
      </c>
      <c r="AG86" s="37">
        <v>3.3483299999999998</v>
      </c>
      <c r="AH86" s="37">
        <v>0.371583</v>
      </c>
      <c r="AI86" s="23">
        <v>38</v>
      </c>
      <c r="AJ86" s="19">
        <v>3</v>
      </c>
      <c r="AK86" s="19">
        <v>7</v>
      </c>
      <c r="AL86" s="23">
        <v>16</v>
      </c>
      <c r="AM86" s="23">
        <v>11</v>
      </c>
      <c r="AN86" s="23">
        <f t="shared" si="55"/>
        <v>176</v>
      </c>
      <c r="AO86" s="22">
        <f t="shared" si="56"/>
        <v>84.996977885230748</v>
      </c>
      <c r="AP86" s="21">
        <f t="shared" si="57"/>
        <v>96.064419692367053</v>
      </c>
      <c r="AQ86" s="22">
        <f t="shared" si="58"/>
        <v>107.44936015639081</v>
      </c>
      <c r="AR86" s="21">
        <f t="shared" si="59"/>
        <v>91.086235038084865</v>
      </c>
      <c r="AS86" s="22">
        <f t="shared" si="60"/>
        <v>98.752598752598757</v>
      </c>
      <c r="AT86" s="22">
        <f t="shared" si="61"/>
        <v>94.294356218197649</v>
      </c>
    </row>
    <row r="87" spans="1:255" x14ac:dyDescent="0.2">
      <c r="A87" s="50">
        <v>5</v>
      </c>
      <c r="B87" s="48" t="s">
        <v>91</v>
      </c>
      <c r="C87" s="48" t="s">
        <v>216</v>
      </c>
      <c r="D87" s="52" t="s">
        <v>249</v>
      </c>
      <c r="E87" s="10" t="s">
        <v>85</v>
      </c>
      <c r="F87" s="48" t="s">
        <v>82</v>
      </c>
      <c r="G87" s="18">
        <v>42296</v>
      </c>
      <c r="I87" s="18">
        <v>42677</v>
      </c>
      <c r="J87" s="29">
        <v>42788</v>
      </c>
      <c r="K87" s="10" t="s">
        <v>223</v>
      </c>
      <c r="L87" s="19">
        <f t="shared" si="47"/>
        <v>492</v>
      </c>
      <c r="M87" s="19">
        <v>890</v>
      </c>
      <c r="N87" s="19">
        <v>898</v>
      </c>
      <c r="O87" s="19">
        <v>878</v>
      </c>
      <c r="P87" s="19">
        <f t="shared" si="48"/>
        <v>888</v>
      </c>
      <c r="Q87" s="20"/>
      <c r="S87" s="20"/>
      <c r="T87" s="20"/>
      <c r="U87" s="20"/>
      <c r="V87" s="19">
        <v>1290</v>
      </c>
      <c r="W87" s="53">
        <v>1260</v>
      </c>
      <c r="X87" s="20">
        <f t="shared" si="49"/>
        <v>1275</v>
      </c>
      <c r="Y87" s="21">
        <f t="shared" si="50"/>
        <v>2.5914634146341462</v>
      </c>
      <c r="Z87" s="20">
        <f t="shared" si="51"/>
        <v>387</v>
      </c>
      <c r="AA87" s="22">
        <f t="shared" si="52"/>
        <v>3.4553571428571428</v>
      </c>
      <c r="AB87" s="23">
        <v>54.5</v>
      </c>
      <c r="AC87" s="23">
        <f t="shared" si="53"/>
        <v>6.4268736800000008</v>
      </c>
      <c r="AD87" s="37">
        <v>13.635300000000001</v>
      </c>
      <c r="AE87" s="22">
        <f t="shared" si="54"/>
        <v>1.069435294117647</v>
      </c>
      <c r="AF87" s="37">
        <v>0.193772</v>
      </c>
      <c r="AG87" s="37">
        <v>3.3042099999999999</v>
      </c>
      <c r="AH87" s="37">
        <v>0.29898400000000003</v>
      </c>
      <c r="AI87" s="23">
        <v>42</v>
      </c>
      <c r="AJ87" s="20">
        <v>2</v>
      </c>
      <c r="AK87" s="20">
        <v>6</v>
      </c>
      <c r="AL87" s="23">
        <v>16</v>
      </c>
      <c r="AM87" s="23">
        <v>12.5</v>
      </c>
      <c r="AN87" s="23">
        <f t="shared" si="55"/>
        <v>200</v>
      </c>
      <c r="AO87" s="22">
        <f t="shared" si="56"/>
        <v>85.996942330939348</v>
      </c>
      <c r="AP87" s="21">
        <f t="shared" si="57"/>
        <v>95.913479293062522</v>
      </c>
      <c r="AQ87" s="22">
        <f t="shared" si="58"/>
        <v>99.404043522598613</v>
      </c>
      <c r="AR87" s="21">
        <f t="shared" si="59"/>
        <v>89.886017410228504</v>
      </c>
      <c r="AS87" s="22">
        <f t="shared" si="60"/>
        <v>109.14760914760915</v>
      </c>
      <c r="AT87" s="22">
        <f t="shared" si="61"/>
        <v>93.754551659220638</v>
      </c>
      <c r="AX87" s="24"/>
      <c r="AY87" s="25"/>
      <c r="AZ87" s="25"/>
      <c r="BA87" s="25"/>
      <c r="BB87" s="25"/>
      <c r="BC87" s="24"/>
      <c r="BD87" s="25"/>
      <c r="BE87" s="25"/>
      <c r="BG87" s="25"/>
      <c r="BH87" s="25"/>
      <c r="BI87" s="25"/>
      <c r="BJ87" s="25"/>
      <c r="BK87" s="25"/>
      <c r="BL87" s="24"/>
      <c r="BM87" s="25"/>
      <c r="BN87" s="25"/>
      <c r="BO87" s="25"/>
      <c r="BP87" s="24"/>
      <c r="BQ87" s="25"/>
      <c r="BR87" s="24"/>
      <c r="BS87" s="25"/>
      <c r="BT87" s="25"/>
      <c r="BU87" s="25"/>
      <c r="BV87" s="25"/>
      <c r="BW87" s="26"/>
      <c r="BX87" s="25"/>
      <c r="BY87" s="25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x14ac:dyDescent="0.2">
      <c r="A88" s="50">
        <v>33</v>
      </c>
      <c r="B88" s="48" t="s">
        <v>91</v>
      </c>
      <c r="C88" s="48" t="s">
        <v>216</v>
      </c>
      <c r="D88" s="52" t="s">
        <v>118</v>
      </c>
      <c r="E88" s="10" t="s">
        <v>119</v>
      </c>
      <c r="F88" s="48" t="s">
        <v>82</v>
      </c>
      <c r="G88" s="18">
        <v>42276</v>
      </c>
      <c r="I88" s="18">
        <v>42677</v>
      </c>
      <c r="J88" s="29">
        <v>42788</v>
      </c>
      <c r="K88" s="10" t="s">
        <v>227</v>
      </c>
      <c r="L88" s="19">
        <f t="shared" si="47"/>
        <v>512</v>
      </c>
      <c r="M88" s="19">
        <v>1015</v>
      </c>
      <c r="N88" s="19">
        <v>1000</v>
      </c>
      <c r="O88" s="19">
        <v>1005</v>
      </c>
      <c r="P88" s="19">
        <f t="shared" si="48"/>
        <v>1002.5</v>
      </c>
      <c r="Q88" s="20"/>
      <c r="S88" s="20"/>
      <c r="T88" s="20"/>
      <c r="U88" s="20"/>
      <c r="V88" s="19">
        <v>1405</v>
      </c>
      <c r="W88" s="53">
        <v>1405</v>
      </c>
      <c r="X88" s="20">
        <f t="shared" si="49"/>
        <v>1405</v>
      </c>
      <c r="Y88" s="21">
        <f t="shared" si="50"/>
        <v>2.744140625</v>
      </c>
      <c r="Z88" s="20">
        <f t="shared" si="51"/>
        <v>402.5</v>
      </c>
      <c r="AA88" s="22">
        <f t="shared" si="52"/>
        <v>3.59375</v>
      </c>
      <c r="AB88" s="27">
        <v>55</v>
      </c>
      <c r="AC88" s="23">
        <f t="shared" si="53"/>
        <v>6.5286876800000018</v>
      </c>
      <c r="AD88" s="37">
        <v>15.4488</v>
      </c>
      <c r="AE88" s="22">
        <f t="shared" si="54"/>
        <v>1.0995587188612099</v>
      </c>
      <c r="AF88" s="37">
        <v>0.317608</v>
      </c>
      <c r="AG88" s="37">
        <v>3.0288400000000002</v>
      </c>
      <c r="AH88" s="37">
        <v>0.53290099999999996</v>
      </c>
      <c r="AI88" s="23">
        <v>36</v>
      </c>
      <c r="AJ88" s="20">
        <v>3</v>
      </c>
      <c r="AK88" s="20">
        <v>7</v>
      </c>
      <c r="AL88" s="23">
        <v>16</v>
      </c>
      <c r="AM88" s="23">
        <v>12</v>
      </c>
      <c r="AN88" s="23">
        <f t="shared" si="55"/>
        <v>192</v>
      </c>
      <c r="AO88" s="22">
        <f t="shared" si="56"/>
        <v>89.441264310602293</v>
      </c>
      <c r="AP88" s="21">
        <f t="shared" si="57"/>
        <v>98.61513173643138</v>
      </c>
      <c r="AQ88" s="22">
        <f t="shared" si="58"/>
        <v>105.26047660145761</v>
      </c>
      <c r="AR88" s="21">
        <f t="shared" si="59"/>
        <v>82.394994559303598</v>
      </c>
      <c r="AS88" s="22">
        <f t="shared" si="60"/>
        <v>93.555093555093563</v>
      </c>
      <c r="AT88" s="22">
        <f t="shared" si="61"/>
        <v>93.442009228128569</v>
      </c>
      <c r="AX88" s="24"/>
      <c r="AY88" s="25"/>
      <c r="AZ88" s="25"/>
      <c r="BA88" s="25"/>
      <c r="BB88" s="25"/>
      <c r="BC88" s="24"/>
      <c r="BD88" s="25"/>
      <c r="BE88" s="25"/>
      <c r="BF88" s="24"/>
      <c r="BG88" s="25"/>
      <c r="BH88" s="25"/>
      <c r="BI88" s="25"/>
      <c r="BJ88" s="25"/>
      <c r="BK88" s="25"/>
      <c r="BL88" s="24"/>
      <c r="BM88" s="25"/>
      <c r="BN88" s="25"/>
      <c r="BO88" s="25"/>
      <c r="BP88" s="24"/>
      <c r="BQ88" s="25"/>
      <c r="BR88" s="24"/>
      <c r="BS88" s="25"/>
      <c r="BT88" s="25"/>
      <c r="BU88" s="25"/>
      <c r="BV88" s="25"/>
      <c r="BW88" s="26"/>
      <c r="BX88" s="25"/>
      <c r="BY88" s="25"/>
    </row>
    <row r="89" spans="1:255" x14ac:dyDescent="0.2">
      <c r="A89" s="50">
        <v>6</v>
      </c>
      <c r="B89" s="48" t="s">
        <v>91</v>
      </c>
      <c r="C89" s="48" t="s">
        <v>216</v>
      </c>
      <c r="D89" s="52" t="s">
        <v>249</v>
      </c>
      <c r="E89" s="32">
        <v>1559</v>
      </c>
      <c r="F89" s="48" t="s">
        <v>82</v>
      </c>
      <c r="G89" s="18">
        <v>42295</v>
      </c>
      <c r="I89" s="18">
        <v>42677</v>
      </c>
      <c r="J89" s="29">
        <v>42788</v>
      </c>
      <c r="K89" s="10" t="s">
        <v>223</v>
      </c>
      <c r="L89" s="19">
        <f t="shared" si="47"/>
        <v>493</v>
      </c>
      <c r="M89" s="19">
        <v>892</v>
      </c>
      <c r="N89" s="19">
        <v>912</v>
      </c>
      <c r="O89" s="19">
        <v>900</v>
      </c>
      <c r="P89" s="19">
        <f t="shared" si="48"/>
        <v>906</v>
      </c>
      <c r="Q89" s="20"/>
      <c r="S89" s="20"/>
      <c r="T89" s="20"/>
      <c r="U89" s="20"/>
      <c r="V89" s="19">
        <v>1270</v>
      </c>
      <c r="W89" s="53">
        <v>1260</v>
      </c>
      <c r="X89" s="20">
        <f t="shared" si="49"/>
        <v>1265</v>
      </c>
      <c r="Y89" s="21">
        <f t="shared" si="50"/>
        <v>2.5659229208924947</v>
      </c>
      <c r="Z89" s="20">
        <f t="shared" si="51"/>
        <v>359</v>
      </c>
      <c r="AA89" s="22">
        <f t="shared" si="52"/>
        <v>3.2053571428571428</v>
      </c>
      <c r="AB89" s="23">
        <v>51</v>
      </c>
      <c r="AC89" s="23">
        <f t="shared" si="53"/>
        <v>4.6540402300000014</v>
      </c>
      <c r="AD89" s="37">
        <v>15.0467</v>
      </c>
      <c r="AE89" s="22">
        <f t="shared" si="54"/>
        <v>1.1894624505928855</v>
      </c>
      <c r="AF89" s="37">
        <v>0.19463900000000001</v>
      </c>
      <c r="AG89" s="37">
        <v>2.9861900000000001</v>
      </c>
      <c r="AH89" s="37">
        <v>0.23456399999999999</v>
      </c>
      <c r="AI89" s="23">
        <v>36</v>
      </c>
      <c r="AJ89" s="20">
        <v>3</v>
      </c>
      <c r="AK89" s="20">
        <v>7</v>
      </c>
      <c r="AL89" s="23">
        <v>15</v>
      </c>
      <c r="AM89" s="23">
        <v>11</v>
      </c>
      <c r="AN89" s="23">
        <f t="shared" si="55"/>
        <v>165</v>
      </c>
      <c r="AO89" s="22">
        <f t="shared" si="56"/>
        <v>79.774941335419186</v>
      </c>
      <c r="AP89" s="21">
        <f t="shared" si="57"/>
        <v>106.67824668994487</v>
      </c>
      <c r="AQ89" s="22">
        <f t="shared" si="58"/>
        <v>98.424354464614296</v>
      </c>
      <c r="AR89" s="21">
        <f t="shared" si="59"/>
        <v>81.234766050054404</v>
      </c>
      <c r="AS89" s="22">
        <f t="shared" si="60"/>
        <v>93.555093555093563</v>
      </c>
      <c r="AT89" s="22">
        <f t="shared" si="61"/>
        <v>90.555465197057828</v>
      </c>
      <c r="AX89" s="24"/>
      <c r="AY89" s="25"/>
      <c r="AZ89" s="25"/>
      <c r="BA89" s="25"/>
      <c r="BB89" s="25"/>
      <c r="BC89" s="24"/>
      <c r="BD89" s="25"/>
      <c r="BE89" s="25"/>
      <c r="BF89" s="24"/>
      <c r="BG89" s="25"/>
      <c r="BH89" s="25"/>
      <c r="BI89" s="25"/>
      <c r="BJ89" s="25"/>
      <c r="BK89" s="25"/>
      <c r="BL89" s="24"/>
      <c r="BM89" s="25"/>
      <c r="BN89" s="25"/>
      <c r="BO89" s="25"/>
      <c r="BP89" s="24"/>
      <c r="BQ89" s="25"/>
      <c r="BR89" s="24"/>
      <c r="BS89" s="25"/>
      <c r="BT89" s="25"/>
      <c r="BU89" s="25"/>
      <c r="BV89" s="25"/>
      <c r="BW89" s="26"/>
      <c r="BX89" s="25"/>
      <c r="BY89" s="25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x14ac:dyDescent="0.2">
      <c r="A90" s="50">
        <v>34</v>
      </c>
      <c r="B90" s="48" t="s">
        <v>91</v>
      </c>
      <c r="C90" s="48" t="s">
        <v>216</v>
      </c>
      <c r="D90" s="52" t="s">
        <v>118</v>
      </c>
      <c r="E90" s="10" t="s">
        <v>120</v>
      </c>
      <c r="F90" s="48" t="s">
        <v>82</v>
      </c>
      <c r="G90" s="18">
        <v>42253</v>
      </c>
      <c r="I90" s="18">
        <v>42677</v>
      </c>
      <c r="J90" s="29">
        <v>42788</v>
      </c>
      <c r="K90" s="10" t="s">
        <v>227</v>
      </c>
      <c r="L90" s="19">
        <f t="shared" si="47"/>
        <v>535</v>
      </c>
      <c r="M90" s="19">
        <v>928</v>
      </c>
      <c r="N90" s="19">
        <v>926</v>
      </c>
      <c r="O90" s="19">
        <v>934</v>
      </c>
      <c r="P90" s="19">
        <f t="shared" si="48"/>
        <v>930</v>
      </c>
      <c r="Q90" s="20"/>
      <c r="S90" s="20"/>
      <c r="T90" s="20"/>
      <c r="U90" s="20"/>
      <c r="V90" s="19">
        <v>1215</v>
      </c>
      <c r="W90" s="53">
        <v>1200</v>
      </c>
      <c r="X90" s="20">
        <f t="shared" si="49"/>
        <v>1207.5</v>
      </c>
      <c r="Y90" s="21">
        <f t="shared" si="50"/>
        <v>2.2570093457943927</v>
      </c>
      <c r="Z90" s="20">
        <f t="shared" si="51"/>
        <v>277.5</v>
      </c>
      <c r="AA90" s="22">
        <f t="shared" si="52"/>
        <v>2.4776785714285716</v>
      </c>
      <c r="AB90" s="23">
        <v>51</v>
      </c>
      <c r="AC90" s="23">
        <f t="shared" si="53"/>
        <v>4.3524197500000019</v>
      </c>
      <c r="AD90" s="37">
        <v>15.52</v>
      </c>
      <c r="AE90" s="22">
        <f t="shared" si="54"/>
        <v>1.2853002070393373</v>
      </c>
      <c r="AF90" s="37">
        <v>0.306085</v>
      </c>
      <c r="AG90" s="37">
        <v>3.8496899999999998</v>
      </c>
      <c r="AH90" s="37">
        <v>0.47803600000000002</v>
      </c>
      <c r="AI90" s="27">
        <v>34</v>
      </c>
      <c r="AJ90" s="20">
        <v>3</v>
      </c>
      <c r="AK90" s="20">
        <v>6</v>
      </c>
      <c r="AL90" s="27">
        <v>15.5</v>
      </c>
      <c r="AM90" s="27">
        <v>12.5</v>
      </c>
      <c r="AN90" s="23">
        <f t="shared" si="55"/>
        <v>193.75</v>
      </c>
      <c r="AO90" s="22">
        <f t="shared" si="56"/>
        <v>61.664474152030159</v>
      </c>
      <c r="AP90" s="21">
        <f t="shared" si="57"/>
        <v>115.27356116944729</v>
      </c>
      <c r="AQ90" s="22">
        <f t="shared" si="58"/>
        <v>86.574965316240608</v>
      </c>
      <c r="AR90" s="21">
        <f t="shared" si="59"/>
        <v>104.72497279651793</v>
      </c>
      <c r="AS90" s="22">
        <f t="shared" si="60"/>
        <v>88.357588357588369</v>
      </c>
      <c r="AT90" s="22">
        <f t="shared" si="61"/>
        <v>88.649800937809061</v>
      </c>
      <c r="AX90" s="24"/>
      <c r="AY90" s="25"/>
      <c r="AZ90" s="25"/>
      <c r="BA90" s="25"/>
      <c r="BB90" s="25"/>
      <c r="BC90" s="24"/>
      <c r="BD90" s="25"/>
      <c r="BE90" s="25"/>
      <c r="BF90" s="24"/>
      <c r="BG90" s="25"/>
      <c r="BH90" s="25"/>
      <c r="BI90" s="25"/>
      <c r="BJ90" s="25"/>
      <c r="BK90" s="25"/>
      <c r="BL90" s="24"/>
      <c r="BM90" s="25"/>
      <c r="BN90" s="25"/>
      <c r="BO90" s="25"/>
      <c r="BP90" s="24"/>
      <c r="BQ90" s="25"/>
      <c r="BR90" s="24"/>
      <c r="BS90" s="25"/>
      <c r="BT90" s="25"/>
      <c r="BU90" s="25"/>
      <c r="BV90" s="25"/>
      <c r="BW90" s="26"/>
      <c r="BX90" s="25"/>
      <c r="BY90" s="25"/>
    </row>
    <row r="91" spans="1:255" x14ac:dyDescent="0.2">
      <c r="A91" s="50">
        <v>10</v>
      </c>
      <c r="B91" s="48" t="s">
        <v>91</v>
      </c>
      <c r="C91" s="48" t="s">
        <v>216</v>
      </c>
      <c r="D91" s="52" t="s">
        <v>249</v>
      </c>
      <c r="E91" s="32">
        <v>1553</v>
      </c>
      <c r="F91" s="48" t="s">
        <v>82</v>
      </c>
      <c r="G91" s="18">
        <v>42291</v>
      </c>
      <c r="I91" s="18">
        <v>42677</v>
      </c>
      <c r="J91" s="29">
        <v>42788</v>
      </c>
      <c r="K91" s="10" t="s">
        <v>223</v>
      </c>
      <c r="L91" s="19">
        <f t="shared" si="47"/>
        <v>497</v>
      </c>
      <c r="M91" s="19">
        <v>794</v>
      </c>
      <c r="N91" s="32">
        <v>836</v>
      </c>
      <c r="O91" s="19">
        <v>846</v>
      </c>
      <c r="P91" s="19">
        <f t="shared" si="48"/>
        <v>841</v>
      </c>
      <c r="Q91" s="20"/>
      <c r="S91" s="20"/>
      <c r="T91" s="20"/>
      <c r="U91" s="20"/>
      <c r="V91" s="32">
        <v>1205</v>
      </c>
      <c r="W91" s="53">
        <v>1220</v>
      </c>
      <c r="X91" s="20">
        <f t="shared" si="49"/>
        <v>1212.5</v>
      </c>
      <c r="Y91" s="21">
        <f t="shared" si="50"/>
        <v>2.4396378269617705</v>
      </c>
      <c r="Z91" s="20">
        <f t="shared" si="51"/>
        <v>371.5</v>
      </c>
      <c r="AA91" s="22">
        <f t="shared" si="52"/>
        <v>3.3169642857142856</v>
      </c>
      <c r="AB91" s="23">
        <v>50</v>
      </c>
      <c r="AC91" s="23">
        <f t="shared" si="53"/>
        <v>4.1179552300000015</v>
      </c>
      <c r="AD91" s="37">
        <v>13.353400000000001</v>
      </c>
      <c r="AE91" s="22">
        <f t="shared" si="54"/>
        <v>1.1013113402061856</v>
      </c>
      <c r="AF91" s="37">
        <v>0.30063600000000001</v>
      </c>
      <c r="AG91" s="37">
        <v>2.3277899999999998</v>
      </c>
      <c r="AH91" s="37">
        <v>0.50036999999999998</v>
      </c>
      <c r="AI91" s="23">
        <v>42.5</v>
      </c>
      <c r="AJ91" s="20">
        <v>3</v>
      </c>
      <c r="AK91" s="20">
        <v>7</v>
      </c>
      <c r="AL91" s="23">
        <v>15.5</v>
      </c>
      <c r="AM91" s="23">
        <v>10</v>
      </c>
      <c r="AN91" s="23">
        <f t="shared" si="55"/>
        <v>155</v>
      </c>
      <c r="AO91" s="22">
        <f t="shared" si="56"/>
        <v>82.552620351276403</v>
      </c>
      <c r="AP91" s="21">
        <f t="shared" si="57"/>
        <v>98.772317507281215</v>
      </c>
      <c r="AQ91" s="22">
        <f t="shared" si="58"/>
        <v>93.580277213723448</v>
      </c>
      <c r="AR91" s="21">
        <f t="shared" si="59"/>
        <v>63.3239934711643</v>
      </c>
      <c r="AS91" s="22">
        <f t="shared" si="60"/>
        <v>110.44698544698545</v>
      </c>
      <c r="AT91" s="22">
        <f t="shared" si="61"/>
        <v>86.945802288515253</v>
      </c>
      <c r="AX91" s="24"/>
      <c r="AY91" s="25"/>
      <c r="AZ91" s="25"/>
      <c r="BA91" s="25"/>
      <c r="BB91" s="25"/>
      <c r="BC91" s="24"/>
      <c r="BD91" s="25"/>
      <c r="BE91" s="25"/>
      <c r="BF91" s="24"/>
      <c r="BG91" s="25"/>
      <c r="BH91" s="25"/>
      <c r="BI91" s="25"/>
      <c r="BJ91" s="25"/>
      <c r="BK91" s="25"/>
      <c r="BL91" s="24"/>
      <c r="BM91" s="25"/>
      <c r="BN91" s="25"/>
      <c r="BO91" s="25"/>
      <c r="BP91" s="24"/>
      <c r="BQ91" s="25"/>
      <c r="BR91" s="24"/>
      <c r="BS91" s="25"/>
      <c r="BT91" s="25"/>
      <c r="BU91" s="25"/>
      <c r="BV91" s="25"/>
      <c r="BW91" s="26"/>
      <c r="BX91" s="25"/>
      <c r="BY91" s="25"/>
    </row>
    <row r="92" spans="1:255" x14ac:dyDescent="0.2">
      <c r="A92" s="50">
        <v>24</v>
      </c>
      <c r="B92" s="48" t="s">
        <v>91</v>
      </c>
      <c r="C92" s="48" t="s">
        <v>216</v>
      </c>
      <c r="D92" s="48" t="s">
        <v>104</v>
      </c>
      <c r="E92" s="10" t="s">
        <v>108</v>
      </c>
      <c r="F92" s="48" t="s">
        <v>105</v>
      </c>
      <c r="G92" s="18">
        <v>42227</v>
      </c>
      <c r="I92" s="18">
        <v>42677</v>
      </c>
      <c r="J92" s="29">
        <v>42788</v>
      </c>
      <c r="K92" s="10" t="s">
        <v>225</v>
      </c>
      <c r="L92" s="19">
        <f t="shared" si="47"/>
        <v>561</v>
      </c>
      <c r="M92" s="19">
        <v>984</v>
      </c>
      <c r="N92" s="32">
        <v>1000</v>
      </c>
      <c r="O92" s="19">
        <v>998</v>
      </c>
      <c r="P92" s="19">
        <f t="shared" si="48"/>
        <v>999</v>
      </c>
      <c r="Q92" s="20"/>
      <c r="S92" s="20"/>
      <c r="T92" s="20"/>
      <c r="U92" s="20"/>
      <c r="V92" s="32">
        <v>1380</v>
      </c>
      <c r="W92" s="53">
        <v>1400</v>
      </c>
      <c r="X92" s="20">
        <f t="shared" si="49"/>
        <v>1390</v>
      </c>
      <c r="Y92" s="21">
        <f t="shared" si="50"/>
        <v>2.4777183600713011</v>
      </c>
      <c r="Z92" s="20">
        <f t="shared" si="51"/>
        <v>391</v>
      </c>
      <c r="AA92" s="22">
        <f t="shared" si="52"/>
        <v>3.4910714285714284</v>
      </c>
      <c r="AB92" s="23">
        <v>57.5</v>
      </c>
      <c r="AC92" s="23">
        <f t="shared" si="53"/>
        <v>7.492618370000006</v>
      </c>
      <c r="AD92" s="37">
        <v>15.036899999999999</v>
      </c>
      <c r="AE92" s="22">
        <f t="shared" si="54"/>
        <v>1.0817913669064749</v>
      </c>
      <c r="AF92" s="37">
        <v>0.26534000000000002</v>
      </c>
      <c r="AG92" s="37">
        <v>4.3769299999999998</v>
      </c>
      <c r="AH92" s="37">
        <v>0.38927699999999998</v>
      </c>
      <c r="AI92" s="23">
        <v>33.5</v>
      </c>
      <c r="AJ92" s="20">
        <v>4</v>
      </c>
      <c r="AK92" s="20">
        <v>6</v>
      </c>
      <c r="AL92" s="23">
        <v>16.5</v>
      </c>
      <c r="AM92" s="23">
        <v>13.5</v>
      </c>
      <c r="AN92" s="23">
        <f t="shared" si="55"/>
        <v>222.75</v>
      </c>
      <c r="AO92" s="22">
        <f t="shared" si="56"/>
        <v>86.885799616013642</v>
      </c>
      <c r="AP92" s="21">
        <f t="shared" si="57"/>
        <v>97.0216472561861</v>
      </c>
      <c r="AQ92" s="22">
        <f t="shared" si="58"/>
        <v>95.040980440019212</v>
      </c>
      <c r="AR92" s="21">
        <f t="shared" si="59"/>
        <v>119.06773667029378</v>
      </c>
      <c r="AS92" s="22">
        <f t="shared" si="60"/>
        <v>87.058212058212064</v>
      </c>
      <c r="AT92" s="22">
        <f t="shared" si="61"/>
        <v>96.997633963925125</v>
      </c>
      <c r="AX92" s="24"/>
      <c r="AY92" s="25"/>
      <c r="AZ92" s="25"/>
      <c r="BA92" s="25"/>
      <c r="BB92" s="25"/>
      <c r="BC92" s="24"/>
      <c r="BD92" s="25"/>
      <c r="BE92" s="25"/>
      <c r="BF92" s="24"/>
      <c r="BG92" s="25"/>
      <c r="BH92" s="25"/>
      <c r="BI92" s="25"/>
      <c r="BJ92" s="25"/>
      <c r="BK92" s="25"/>
      <c r="BL92" s="24"/>
      <c r="BM92" s="25"/>
      <c r="BN92" s="25"/>
      <c r="BO92" s="25"/>
      <c r="BP92" s="24"/>
      <c r="BQ92" s="25"/>
      <c r="BR92" s="24"/>
      <c r="BS92" s="25"/>
      <c r="BT92" s="25"/>
      <c r="BU92" s="25"/>
      <c r="BV92" s="25"/>
      <c r="BW92" s="26"/>
      <c r="BX92" s="25"/>
      <c r="BY92" s="25"/>
    </row>
    <row r="93" spans="1:255" x14ac:dyDescent="0.2">
      <c r="A93" s="19">
        <v>97</v>
      </c>
      <c r="B93" s="48" t="s">
        <v>91</v>
      </c>
      <c r="C93" s="48" t="s">
        <v>216</v>
      </c>
      <c r="D93" s="48" t="s">
        <v>183</v>
      </c>
      <c r="E93" s="10" t="s">
        <v>190</v>
      </c>
      <c r="F93" s="48" t="s">
        <v>184</v>
      </c>
      <c r="G93" s="18">
        <v>42215</v>
      </c>
      <c r="I93" s="18">
        <v>42677</v>
      </c>
      <c r="J93" s="29">
        <v>42788</v>
      </c>
      <c r="K93" s="10" t="s">
        <v>239</v>
      </c>
      <c r="L93" s="19">
        <f t="shared" si="47"/>
        <v>573</v>
      </c>
      <c r="M93" s="19">
        <v>724</v>
      </c>
      <c r="N93" s="19">
        <v>716</v>
      </c>
      <c r="O93" s="19">
        <v>704</v>
      </c>
      <c r="P93" s="19">
        <f t="shared" si="48"/>
        <v>710</v>
      </c>
      <c r="V93" s="19">
        <v>1135</v>
      </c>
      <c r="W93" s="19">
        <v>1150</v>
      </c>
      <c r="X93" s="20">
        <f t="shared" si="49"/>
        <v>1142.5</v>
      </c>
      <c r="Y93" s="21">
        <f t="shared" si="50"/>
        <v>1.993891797556719</v>
      </c>
      <c r="Z93" s="20">
        <f t="shared" si="51"/>
        <v>432.5</v>
      </c>
      <c r="AA93" s="22">
        <f t="shared" si="52"/>
        <v>3.8616071428571428</v>
      </c>
      <c r="AB93" s="23">
        <v>50</v>
      </c>
      <c r="AC93" s="23">
        <f t="shared" si="53"/>
        <v>3.6317756300000017</v>
      </c>
      <c r="AD93" s="37">
        <v>12.7476</v>
      </c>
      <c r="AE93" s="22">
        <f t="shared" si="54"/>
        <v>1.1157636761487966</v>
      </c>
      <c r="AF93" s="37">
        <v>0.29310799999999998</v>
      </c>
      <c r="AG93" s="37">
        <v>4.0617599999999996</v>
      </c>
      <c r="AH93" s="37">
        <v>0.248776</v>
      </c>
      <c r="AI93" s="23">
        <v>35</v>
      </c>
      <c r="AJ93" s="19">
        <v>2</v>
      </c>
      <c r="AK93" s="19">
        <v>6</v>
      </c>
      <c r="AL93" s="23">
        <v>16</v>
      </c>
      <c r="AM93" s="23">
        <v>13</v>
      </c>
      <c r="AN93" s="23">
        <f t="shared" si="55"/>
        <v>208</v>
      </c>
      <c r="AO93" s="22">
        <f t="shared" si="56"/>
        <v>96.107693948659616</v>
      </c>
      <c r="AP93" s="21">
        <f t="shared" si="57"/>
        <v>100.06849113442122</v>
      </c>
      <c r="AQ93" s="22">
        <f t="shared" si="58"/>
        <v>76.482232357373178</v>
      </c>
      <c r="AR93" s="21">
        <f t="shared" si="59"/>
        <v>110.49401523394992</v>
      </c>
      <c r="AS93" s="22">
        <f t="shared" si="60"/>
        <v>90.956340956340966</v>
      </c>
      <c r="AT93" s="22">
        <f t="shared" si="61"/>
        <v>95.336890025380839</v>
      </c>
    </row>
    <row r="94" spans="1:255" x14ac:dyDescent="0.2">
      <c r="A94" s="19">
        <v>96</v>
      </c>
      <c r="B94" s="48" t="s">
        <v>91</v>
      </c>
      <c r="C94" s="48" t="s">
        <v>216</v>
      </c>
      <c r="D94" s="48" t="s">
        <v>183</v>
      </c>
      <c r="E94" s="10" t="s">
        <v>189</v>
      </c>
      <c r="F94" s="48" t="s">
        <v>184</v>
      </c>
      <c r="G94" s="18">
        <v>42241</v>
      </c>
      <c r="I94" s="18">
        <v>42677</v>
      </c>
      <c r="J94" s="29">
        <v>42788</v>
      </c>
      <c r="K94" s="10" t="s">
        <v>239</v>
      </c>
      <c r="L94" s="19">
        <f t="shared" si="47"/>
        <v>547</v>
      </c>
      <c r="M94" s="19">
        <v>664</v>
      </c>
      <c r="N94" s="19">
        <v>668</v>
      </c>
      <c r="O94" s="19">
        <v>658</v>
      </c>
      <c r="P94" s="19">
        <f t="shared" si="48"/>
        <v>663</v>
      </c>
      <c r="V94" s="19">
        <v>1090</v>
      </c>
      <c r="W94" s="19">
        <v>1090</v>
      </c>
      <c r="X94" s="20">
        <f t="shared" si="49"/>
        <v>1090</v>
      </c>
      <c r="Y94" s="21">
        <f t="shared" si="50"/>
        <v>1.9926873857404022</v>
      </c>
      <c r="Z94" s="20">
        <f t="shared" si="51"/>
        <v>427</v>
      </c>
      <c r="AA94" s="22">
        <f t="shared" si="52"/>
        <v>3.8125</v>
      </c>
      <c r="AB94" s="23">
        <v>51.5</v>
      </c>
      <c r="AC94" s="23">
        <f t="shared" si="53"/>
        <v>4.5318939300000025</v>
      </c>
      <c r="AD94" s="37">
        <v>12.545400000000001</v>
      </c>
      <c r="AE94" s="22">
        <f t="shared" si="54"/>
        <v>1.150954128440367</v>
      </c>
      <c r="AF94" s="37">
        <v>0.33688000000000001</v>
      </c>
      <c r="AG94" s="37">
        <v>3.7684700000000002</v>
      </c>
      <c r="AH94" s="37">
        <v>0.21233299999999999</v>
      </c>
      <c r="AI94" s="23">
        <v>38</v>
      </c>
      <c r="AJ94" s="19">
        <v>2</v>
      </c>
      <c r="AK94" s="19">
        <v>6</v>
      </c>
      <c r="AL94" s="23">
        <v>15</v>
      </c>
      <c r="AM94" s="23">
        <v>12.5</v>
      </c>
      <c r="AN94" s="23">
        <f t="shared" si="55"/>
        <v>187.5</v>
      </c>
      <c r="AO94" s="22">
        <f t="shared" si="56"/>
        <v>94.885515181682436</v>
      </c>
      <c r="AP94" s="21">
        <f t="shared" si="57"/>
        <v>103.22458551034681</v>
      </c>
      <c r="AQ94" s="22">
        <f t="shared" si="58"/>
        <v>76.436033208300799</v>
      </c>
      <c r="AR94" s="21">
        <f t="shared" si="59"/>
        <v>102.51550598476604</v>
      </c>
      <c r="AS94" s="22">
        <f t="shared" si="60"/>
        <v>98.752598752598757</v>
      </c>
      <c r="AT94" s="22">
        <f t="shared" si="61"/>
        <v>94.776139370447339</v>
      </c>
    </row>
    <row r="95" spans="1:255" ht="15.75" x14ac:dyDescent="0.25">
      <c r="A95" s="50">
        <v>13</v>
      </c>
      <c r="B95" s="48" t="s">
        <v>91</v>
      </c>
      <c r="C95" s="48" t="s">
        <v>216</v>
      </c>
      <c r="D95" s="52" t="s">
        <v>88</v>
      </c>
      <c r="E95" s="10" t="s">
        <v>95</v>
      </c>
      <c r="F95" s="48" t="s">
        <v>90</v>
      </c>
      <c r="G95" s="18">
        <v>42238</v>
      </c>
      <c r="I95" s="18">
        <v>42677</v>
      </c>
      <c r="J95" s="29">
        <v>42788</v>
      </c>
      <c r="K95" s="10" t="s">
        <v>224</v>
      </c>
      <c r="L95" s="19">
        <f t="shared" si="47"/>
        <v>550</v>
      </c>
      <c r="M95" s="19">
        <v>996</v>
      </c>
      <c r="N95" s="19">
        <v>990</v>
      </c>
      <c r="O95" s="19">
        <v>982</v>
      </c>
      <c r="P95" s="19">
        <f t="shared" si="48"/>
        <v>986</v>
      </c>
      <c r="Q95" s="20"/>
      <c r="S95" s="20"/>
      <c r="T95" s="20"/>
      <c r="U95" s="20"/>
      <c r="V95" s="19">
        <v>1475</v>
      </c>
      <c r="W95" s="53">
        <v>1480</v>
      </c>
      <c r="X95" s="20">
        <f t="shared" si="49"/>
        <v>1477.5</v>
      </c>
      <c r="Y95" s="21">
        <f t="shared" si="50"/>
        <v>2.6863636363636365</v>
      </c>
      <c r="Z95" s="20">
        <f t="shared" si="51"/>
        <v>491.5</v>
      </c>
      <c r="AA95" s="22">
        <f t="shared" si="52"/>
        <v>4.3883928571428568</v>
      </c>
      <c r="AB95" s="23">
        <v>56</v>
      </c>
      <c r="AC95" s="23">
        <f t="shared" si="53"/>
        <v>6.7921950000000013</v>
      </c>
      <c r="AD95" s="37">
        <v>15.710699999999999</v>
      </c>
      <c r="AE95" s="22">
        <f t="shared" si="54"/>
        <v>1.0633299492385786</v>
      </c>
      <c r="AF95" s="37">
        <v>0.20424900000000001</v>
      </c>
      <c r="AG95" s="37">
        <v>3.9255800000000001</v>
      </c>
      <c r="AH95" s="37">
        <v>0.35463499999999998</v>
      </c>
      <c r="AI95" s="23">
        <v>38</v>
      </c>
      <c r="AJ95" s="20">
        <v>2</v>
      </c>
      <c r="AK95" s="20">
        <v>7</v>
      </c>
      <c r="AL95" s="23">
        <v>15</v>
      </c>
      <c r="AM95" s="23">
        <v>10</v>
      </c>
      <c r="AN95" s="23">
        <f t="shared" si="55"/>
        <v>150</v>
      </c>
      <c r="AO95" s="22">
        <f t="shared" si="56"/>
        <v>109.21833890350565</v>
      </c>
      <c r="AP95" s="21">
        <f t="shared" si="57"/>
        <v>95.365914729917364</v>
      </c>
      <c r="AQ95" s="22">
        <f t="shared" si="58"/>
        <v>103.0442514907417</v>
      </c>
      <c r="AR95" s="21">
        <f t="shared" si="59"/>
        <v>106.78944504896626</v>
      </c>
      <c r="AS95" s="22">
        <f t="shared" si="60"/>
        <v>98.752598752598757</v>
      </c>
      <c r="AT95" s="22">
        <f t="shared" si="61"/>
        <v>103.68068380023664</v>
      </c>
      <c r="AU95" s="30"/>
    </row>
    <row r="96" spans="1:255" x14ac:dyDescent="0.2">
      <c r="A96" s="50">
        <v>12</v>
      </c>
      <c r="B96" s="48" t="s">
        <v>91</v>
      </c>
      <c r="C96" s="48" t="s">
        <v>216</v>
      </c>
      <c r="D96" s="52" t="s">
        <v>88</v>
      </c>
      <c r="E96" s="10" t="s">
        <v>94</v>
      </c>
      <c r="F96" s="48" t="s">
        <v>90</v>
      </c>
      <c r="G96" s="18">
        <v>42289</v>
      </c>
      <c r="I96" s="18">
        <v>42677</v>
      </c>
      <c r="J96" s="29">
        <v>42788</v>
      </c>
      <c r="K96" s="10" t="s">
        <v>224</v>
      </c>
      <c r="L96" s="19">
        <f t="shared" si="47"/>
        <v>499</v>
      </c>
      <c r="M96" s="19">
        <v>908</v>
      </c>
      <c r="N96" s="19">
        <v>892</v>
      </c>
      <c r="O96" s="19">
        <v>878</v>
      </c>
      <c r="P96" s="19">
        <f t="shared" si="48"/>
        <v>885</v>
      </c>
      <c r="Q96" s="20"/>
      <c r="S96" s="20"/>
      <c r="T96" s="20"/>
      <c r="U96" s="20"/>
      <c r="V96" s="19">
        <v>1365</v>
      </c>
      <c r="W96" s="53">
        <v>1355</v>
      </c>
      <c r="X96" s="20">
        <f t="shared" si="49"/>
        <v>1360</v>
      </c>
      <c r="Y96" s="21">
        <f t="shared" si="50"/>
        <v>2.7254509018036073</v>
      </c>
      <c r="Z96" s="20">
        <f t="shared" si="51"/>
        <v>475</v>
      </c>
      <c r="AA96" s="22">
        <f t="shared" si="52"/>
        <v>4.2410714285714288</v>
      </c>
      <c r="AB96" s="23">
        <v>53</v>
      </c>
      <c r="AC96" s="23">
        <f t="shared" si="53"/>
        <v>5.615679270000002</v>
      </c>
      <c r="AD96" s="37">
        <v>14.047599999999999</v>
      </c>
      <c r="AE96" s="22">
        <f t="shared" si="54"/>
        <v>1.0329117647058823</v>
      </c>
      <c r="AF96" s="37">
        <v>0.19458300000000001</v>
      </c>
      <c r="AG96" s="37">
        <v>3.7971699999999999</v>
      </c>
      <c r="AH96" s="37">
        <v>0.37231900000000001</v>
      </c>
      <c r="AI96" s="23">
        <v>36</v>
      </c>
      <c r="AJ96" s="20">
        <v>3</v>
      </c>
      <c r="AK96" s="20">
        <v>6</v>
      </c>
      <c r="AL96" s="23">
        <v>16.5</v>
      </c>
      <c r="AM96" s="23">
        <v>12</v>
      </c>
      <c r="AN96" s="23">
        <f t="shared" si="55"/>
        <v>198</v>
      </c>
      <c r="AO96" s="22">
        <f t="shared" si="56"/>
        <v>105.55180260257416</v>
      </c>
      <c r="AP96" s="21">
        <f t="shared" si="57"/>
        <v>92.637826431020827</v>
      </c>
      <c r="AQ96" s="22">
        <f t="shared" si="58"/>
        <v>104.54357122376705</v>
      </c>
      <c r="AR96" s="21">
        <f t="shared" si="59"/>
        <v>103.29624591947768</v>
      </c>
      <c r="AS96" s="22">
        <f t="shared" si="60"/>
        <v>93.555093555093563</v>
      </c>
      <c r="AT96" s="22">
        <f t="shared" si="61"/>
        <v>101.11657885113472</v>
      </c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</row>
    <row r="97" spans="1:255" ht="15.75" x14ac:dyDescent="0.25">
      <c r="A97" s="50">
        <v>63</v>
      </c>
      <c r="B97" s="48" t="s">
        <v>91</v>
      </c>
      <c r="C97" s="48" t="s">
        <v>216</v>
      </c>
      <c r="D97" s="48" t="s">
        <v>145</v>
      </c>
      <c r="E97" s="10" t="s">
        <v>152</v>
      </c>
      <c r="F97" s="48" t="s">
        <v>143</v>
      </c>
      <c r="G97" s="18">
        <v>42270</v>
      </c>
      <c r="I97" s="18">
        <v>42677</v>
      </c>
      <c r="J97" s="29">
        <v>42788</v>
      </c>
      <c r="K97" s="10" t="s">
        <v>235</v>
      </c>
      <c r="L97" s="19">
        <f t="shared" si="47"/>
        <v>518</v>
      </c>
      <c r="M97" s="19">
        <v>1040</v>
      </c>
      <c r="N97" s="19">
        <v>1050</v>
      </c>
      <c r="O97" s="19">
        <v>1055</v>
      </c>
      <c r="P97" s="19">
        <f t="shared" si="48"/>
        <v>1052.5</v>
      </c>
      <c r="V97" s="19">
        <v>1690</v>
      </c>
      <c r="W97" s="19">
        <v>1680</v>
      </c>
      <c r="X97" s="20">
        <f t="shared" si="49"/>
        <v>1685</v>
      </c>
      <c r="Y97" s="21">
        <f t="shared" si="50"/>
        <v>3.2528957528957529</v>
      </c>
      <c r="Z97" s="20">
        <f t="shared" si="51"/>
        <v>632.5</v>
      </c>
      <c r="AA97" s="22">
        <f t="shared" si="52"/>
        <v>5.6473214285714288</v>
      </c>
      <c r="AB97" s="23">
        <v>55</v>
      </c>
      <c r="AC97" s="23">
        <f t="shared" si="53"/>
        <v>6.4866342800000023</v>
      </c>
      <c r="AD97" s="37">
        <v>17.455400000000001</v>
      </c>
      <c r="AE97" s="22">
        <f t="shared" si="54"/>
        <v>1.0359287833827895</v>
      </c>
      <c r="AF97" s="37">
        <v>0.32580300000000001</v>
      </c>
      <c r="AG97" s="37">
        <v>4.3834400000000002</v>
      </c>
      <c r="AH97" s="37">
        <v>0.160964</v>
      </c>
      <c r="AI97" s="23">
        <v>43</v>
      </c>
      <c r="AJ97" s="19">
        <v>3</v>
      </c>
      <c r="AK97" s="19">
        <v>7</v>
      </c>
      <c r="AL97" s="23">
        <v>16.5</v>
      </c>
      <c r="AM97" s="23">
        <v>12</v>
      </c>
      <c r="AN97" s="23">
        <f t="shared" si="55"/>
        <v>198</v>
      </c>
      <c r="AO97" s="22">
        <f t="shared" si="56"/>
        <v>140.55055820237504</v>
      </c>
      <c r="AP97" s="21">
        <f t="shared" si="57"/>
        <v>92.908411065721026</v>
      </c>
      <c r="AQ97" s="22">
        <f t="shared" si="58"/>
        <v>124.77544123113742</v>
      </c>
      <c r="AR97" s="21">
        <f t="shared" si="59"/>
        <v>119.24483133841133</v>
      </c>
      <c r="AS97" s="22">
        <f t="shared" si="60"/>
        <v>111.74636174636177</v>
      </c>
      <c r="AT97" s="22">
        <f t="shared" si="61"/>
        <v>120.72554036240265</v>
      </c>
      <c r="AU97" s="30" t="s">
        <v>265</v>
      </c>
    </row>
    <row r="98" spans="1:255" ht="15.75" x14ac:dyDescent="0.25">
      <c r="A98" s="50">
        <v>58</v>
      </c>
      <c r="B98" s="48" t="s">
        <v>91</v>
      </c>
      <c r="C98" s="48" t="s">
        <v>216</v>
      </c>
      <c r="D98" s="48" t="s">
        <v>145</v>
      </c>
      <c r="E98" s="10" t="s">
        <v>147</v>
      </c>
      <c r="F98" s="48" t="s">
        <v>143</v>
      </c>
      <c r="G98" s="18">
        <v>42264</v>
      </c>
      <c r="I98" s="18">
        <v>42677</v>
      </c>
      <c r="J98" s="29">
        <v>42788</v>
      </c>
      <c r="K98" s="10" t="s">
        <v>235</v>
      </c>
      <c r="L98" s="19">
        <f t="shared" si="47"/>
        <v>524</v>
      </c>
      <c r="M98" s="19">
        <v>966</v>
      </c>
      <c r="N98" s="19">
        <v>986</v>
      </c>
      <c r="O98" s="19">
        <v>968</v>
      </c>
      <c r="P98" s="19">
        <f t="shared" si="48"/>
        <v>977</v>
      </c>
      <c r="V98" s="19">
        <v>1600</v>
      </c>
      <c r="W98" s="19">
        <v>1610</v>
      </c>
      <c r="X98" s="20">
        <f t="shared" si="49"/>
        <v>1605</v>
      </c>
      <c r="Y98" s="21">
        <f t="shared" si="50"/>
        <v>3.0629770992366412</v>
      </c>
      <c r="Z98" s="20">
        <f t="shared" si="51"/>
        <v>628</v>
      </c>
      <c r="AA98" s="22">
        <f t="shared" si="52"/>
        <v>5.6071428571428568</v>
      </c>
      <c r="AB98" s="23">
        <v>54</v>
      </c>
      <c r="AC98" s="23">
        <f t="shared" si="53"/>
        <v>5.9406811200000016</v>
      </c>
      <c r="AD98" s="37">
        <v>18.741499999999998</v>
      </c>
      <c r="AE98" s="22">
        <f t="shared" si="54"/>
        <v>1.1676947040498442</v>
      </c>
      <c r="AF98" s="37">
        <v>0.34589700000000001</v>
      </c>
      <c r="AG98" s="37">
        <v>3.9414500000000001</v>
      </c>
      <c r="AH98" s="37">
        <v>0.24881</v>
      </c>
      <c r="AI98" s="23">
        <v>39</v>
      </c>
      <c r="AJ98" s="19">
        <v>3</v>
      </c>
      <c r="AK98" s="19">
        <v>6</v>
      </c>
      <c r="AL98" s="23">
        <v>15</v>
      </c>
      <c r="AM98" s="23">
        <v>12</v>
      </c>
      <c r="AN98" s="23">
        <f t="shared" si="55"/>
        <v>180</v>
      </c>
      <c r="AO98" s="22">
        <f t="shared" si="56"/>
        <v>139.55059375666644</v>
      </c>
      <c r="AP98" s="21">
        <f t="shared" si="57"/>
        <v>104.725982425995</v>
      </c>
      <c r="AQ98" s="22">
        <f t="shared" si="58"/>
        <v>117.4904909565263</v>
      </c>
      <c r="AR98" s="21">
        <f t="shared" si="59"/>
        <v>107.22116430903155</v>
      </c>
      <c r="AS98" s="22">
        <f t="shared" si="60"/>
        <v>101.35135135135135</v>
      </c>
      <c r="AT98" s="22">
        <f t="shared" si="61"/>
        <v>117.88784080044564</v>
      </c>
      <c r="AU98" s="30" t="s">
        <v>267</v>
      </c>
    </row>
    <row r="99" spans="1:255" x14ac:dyDescent="0.2">
      <c r="A99" s="50">
        <v>64</v>
      </c>
      <c r="B99" s="48" t="s">
        <v>91</v>
      </c>
      <c r="C99" s="48" t="s">
        <v>216</v>
      </c>
      <c r="D99" s="48" t="s">
        <v>145</v>
      </c>
      <c r="E99" s="10" t="s">
        <v>153</v>
      </c>
      <c r="F99" s="48" t="s">
        <v>143</v>
      </c>
      <c r="G99" s="18">
        <v>42273</v>
      </c>
      <c r="I99" s="18">
        <v>42677</v>
      </c>
      <c r="J99" s="29">
        <v>42788</v>
      </c>
      <c r="K99" s="10" t="s">
        <v>235</v>
      </c>
      <c r="L99" s="19">
        <f t="shared" si="47"/>
        <v>515</v>
      </c>
      <c r="M99" s="19">
        <v>926</v>
      </c>
      <c r="N99" s="19">
        <v>892</v>
      </c>
      <c r="O99" s="19">
        <v>894</v>
      </c>
      <c r="P99" s="19">
        <f t="shared" si="48"/>
        <v>893</v>
      </c>
      <c r="V99" s="19">
        <v>1405</v>
      </c>
      <c r="W99" s="19">
        <v>1405</v>
      </c>
      <c r="X99" s="20">
        <f t="shared" si="49"/>
        <v>1405</v>
      </c>
      <c r="Y99" s="21">
        <f t="shared" si="50"/>
        <v>2.7281553398058254</v>
      </c>
      <c r="Z99" s="20">
        <f t="shared" si="51"/>
        <v>512</v>
      </c>
      <c r="AA99" s="22">
        <f t="shared" si="52"/>
        <v>4.5714285714285712</v>
      </c>
      <c r="AB99" s="23">
        <v>52.5</v>
      </c>
      <c r="AC99" s="23">
        <f t="shared" si="53"/>
        <v>5.2449832500000015</v>
      </c>
      <c r="AD99" s="37">
        <v>16.130400000000002</v>
      </c>
      <c r="AE99" s="22">
        <f t="shared" si="54"/>
        <v>1.1480711743772243</v>
      </c>
      <c r="AF99" s="37">
        <v>0.25040299999999999</v>
      </c>
      <c r="AG99" s="37">
        <v>4.3491400000000002</v>
      </c>
      <c r="AH99" s="37">
        <v>0.15925</v>
      </c>
      <c r="AI99" s="23">
        <v>43</v>
      </c>
      <c r="AJ99" s="19">
        <v>2</v>
      </c>
      <c r="AK99" s="19">
        <v>7</v>
      </c>
      <c r="AL99" s="23">
        <v>16</v>
      </c>
      <c r="AM99" s="23">
        <v>13</v>
      </c>
      <c r="AN99" s="23">
        <f t="shared" si="55"/>
        <v>208</v>
      </c>
      <c r="AO99" s="22">
        <f t="shared" si="56"/>
        <v>113.77373248951147</v>
      </c>
      <c r="AP99" s="21">
        <f t="shared" si="57"/>
        <v>102.9660246078228</v>
      </c>
      <c r="AQ99" s="22">
        <f t="shared" si="58"/>
        <v>104.64730877659476</v>
      </c>
      <c r="AR99" s="21">
        <f t="shared" si="59"/>
        <v>118.31175190424375</v>
      </c>
      <c r="AS99" s="22">
        <f t="shared" si="60"/>
        <v>111.74636174636177</v>
      </c>
      <c r="AT99" s="22">
        <f t="shared" si="61"/>
        <v>110.49177297922189</v>
      </c>
    </row>
    <row r="100" spans="1:255" ht="15.75" x14ac:dyDescent="0.25">
      <c r="A100" s="50">
        <v>57</v>
      </c>
      <c r="B100" s="48" t="s">
        <v>91</v>
      </c>
      <c r="C100" s="48" t="s">
        <v>216</v>
      </c>
      <c r="D100" s="48" t="s">
        <v>145</v>
      </c>
      <c r="E100" s="10" t="s">
        <v>146</v>
      </c>
      <c r="F100" s="48" t="s">
        <v>143</v>
      </c>
      <c r="G100" s="18">
        <v>42261</v>
      </c>
      <c r="I100" s="18">
        <v>42677</v>
      </c>
      <c r="J100" s="29">
        <v>42788</v>
      </c>
      <c r="K100" s="10" t="s">
        <v>235</v>
      </c>
      <c r="L100" s="19">
        <f t="shared" si="47"/>
        <v>527</v>
      </c>
      <c r="M100" s="19">
        <v>898</v>
      </c>
      <c r="N100" s="19">
        <v>920</v>
      </c>
      <c r="O100" s="19">
        <v>930</v>
      </c>
      <c r="P100" s="19">
        <f t="shared" si="48"/>
        <v>925</v>
      </c>
      <c r="V100" s="19">
        <v>1465</v>
      </c>
      <c r="W100" s="19">
        <v>1485</v>
      </c>
      <c r="X100" s="20">
        <f t="shared" si="49"/>
        <v>1475</v>
      </c>
      <c r="Y100" s="21">
        <f t="shared" si="50"/>
        <v>2.7988614800759013</v>
      </c>
      <c r="Z100" s="20">
        <f t="shared" si="51"/>
        <v>550</v>
      </c>
      <c r="AA100" s="22">
        <f t="shared" si="52"/>
        <v>4.9107142857142856</v>
      </c>
      <c r="AB100" s="23">
        <v>55</v>
      </c>
      <c r="AC100" s="23">
        <f t="shared" si="53"/>
        <v>6.4261826300000013</v>
      </c>
      <c r="AD100" s="37">
        <v>15.525600000000001</v>
      </c>
      <c r="AE100" s="22">
        <f t="shared" si="54"/>
        <v>1.0525830508474576</v>
      </c>
      <c r="AF100" s="37">
        <v>0.34081699999999998</v>
      </c>
      <c r="AG100" s="37">
        <v>3.9967899999999998</v>
      </c>
      <c r="AH100" s="37">
        <v>0.37794299999999997</v>
      </c>
      <c r="AI100" s="23">
        <v>43</v>
      </c>
      <c r="AJ100" s="19">
        <v>4</v>
      </c>
      <c r="AK100" s="19">
        <v>6</v>
      </c>
      <c r="AL100" s="23">
        <v>16</v>
      </c>
      <c r="AM100" s="23">
        <v>12</v>
      </c>
      <c r="AN100" s="23">
        <f t="shared" si="55"/>
        <v>192</v>
      </c>
      <c r="AO100" s="22">
        <f t="shared" si="56"/>
        <v>122.21787669771741</v>
      </c>
      <c r="AP100" s="21">
        <f t="shared" si="57"/>
        <v>94.402067340579151</v>
      </c>
      <c r="AQ100" s="22">
        <f t="shared" si="58"/>
        <v>107.35947372749908</v>
      </c>
      <c r="AR100" s="21">
        <f t="shared" si="59"/>
        <v>108.72660500544069</v>
      </c>
      <c r="AS100" s="22">
        <f t="shared" si="60"/>
        <v>111.74636174636177</v>
      </c>
      <c r="AT100" s="22">
        <f t="shared" si="61"/>
        <v>109.93762839865518</v>
      </c>
      <c r="AU100" s="30"/>
    </row>
    <row r="101" spans="1:255" x14ac:dyDescent="0.2">
      <c r="A101" s="50">
        <v>55</v>
      </c>
      <c r="B101" s="48" t="s">
        <v>91</v>
      </c>
      <c r="C101" s="48" t="s">
        <v>216</v>
      </c>
      <c r="D101" s="52" t="s">
        <v>77</v>
      </c>
      <c r="E101" s="10" t="s">
        <v>142</v>
      </c>
      <c r="F101" s="48" t="s">
        <v>143</v>
      </c>
      <c r="G101" s="18">
        <v>42268</v>
      </c>
      <c r="I101" s="18">
        <v>42677</v>
      </c>
      <c r="J101" s="29">
        <v>42788</v>
      </c>
      <c r="K101" s="10" t="s">
        <v>231</v>
      </c>
      <c r="L101" s="19">
        <f t="shared" si="47"/>
        <v>520</v>
      </c>
      <c r="M101" s="19">
        <v>814</v>
      </c>
      <c r="N101" s="19">
        <v>836</v>
      </c>
      <c r="O101" s="19">
        <v>846</v>
      </c>
      <c r="P101" s="19">
        <f t="shared" si="48"/>
        <v>841</v>
      </c>
      <c r="Q101" s="20"/>
      <c r="V101" s="19">
        <v>1340</v>
      </c>
      <c r="W101" s="19">
        <v>1325</v>
      </c>
      <c r="X101" s="20">
        <f t="shared" si="49"/>
        <v>1332.5</v>
      </c>
      <c r="Y101" s="21">
        <f t="shared" si="50"/>
        <v>2.5625</v>
      </c>
      <c r="Z101" s="20">
        <f t="shared" si="51"/>
        <v>491.5</v>
      </c>
      <c r="AA101" s="22">
        <f t="shared" si="52"/>
        <v>4.3883928571428568</v>
      </c>
      <c r="AB101" s="23">
        <v>53.5</v>
      </c>
      <c r="AC101" s="23">
        <f t="shared" si="53"/>
        <v>5.7151760000000023</v>
      </c>
      <c r="AD101" s="37">
        <v>16.9253</v>
      </c>
      <c r="AE101" s="22">
        <f t="shared" si="54"/>
        <v>1.2701913696060039</v>
      </c>
      <c r="AF101" s="37">
        <v>0.153308</v>
      </c>
      <c r="AG101" s="37">
        <v>3.8194900000000001</v>
      </c>
      <c r="AH101" s="37">
        <v>0.178399</v>
      </c>
      <c r="AI101" s="23">
        <v>41</v>
      </c>
      <c r="AJ101" s="19">
        <v>3</v>
      </c>
      <c r="AK101" s="19">
        <v>6</v>
      </c>
      <c r="AL101" s="23">
        <v>16</v>
      </c>
      <c r="AM101" s="23">
        <v>12</v>
      </c>
      <c r="AN101" s="23">
        <f t="shared" si="55"/>
        <v>192</v>
      </c>
      <c r="AO101" s="22">
        <f t="shared" si="56"/>
        <v>109.21833890350565</v>
      </c>
      <c r="AP101" s="21">
        <f t="shared" si="57"/>
        <v>113.9185084848434</v>
      </c>
      <c r="AQ101" s="22">
        <f t="shared" si="58"/>
        <v>98.293057153816648</v>
      </c>
      <c r="AR101" s="21">
        <f t="shared" si="59"/>
        <v>103.90342763873777</v>
      </c>
      <c r="AS101" s="22">
        <f t="shared" si="60"/>
        <v>106.54885654885655</v>
      </c>
      <c r="AT101" s="22">
        <f t="shared" si="61"/>
        <v>106.64338598141691</v>
      </c>
      <c r="AX101" s="24"/>
      <c r="AY101" s="25"/>
      <c r="AZ101" s="25"/>
      <c r="BA101" s="25"/>
      <c r="BB101" s="25"/>
      <c r="BC101" s="24"/>
      <c r="BD101" s="25"/>
      <c r="BE101" s="25"/>
      <c r="BF101" s="24"/>
      <c r="BG101" s="25"/>
      <c r="BH101" s="25"/>
      <c r="BI101" s="25"/>
      <c r="BJ101" s="25"/>
      <c r="BK101" s="25"/>
      <c r="BL101" s="24"/>
      <c r="BM101" s="25"/>
      <c r="BN101" s="25"/>
      <c r="BO101" s="25"/>
      <c r="BP101" s="24"/>
      <c r="BQ101" s="25"/>
      <c r="BR101" s="24"/>
      <c r="BS101" s="25"/>
      <c r="BT101" s="25"/>
      <c r="BU101" s="25"/>
      <c r="BV101" s="25"/>
      <c r="BW101" s="26"/>
      <c r="BX101" s="25"/>
      <c r="BY101" s="25"/>
    </row>
    <row r="102" spans="1:255" x14ac:dyDescent="0.2">
      <c r="A102" s="50">
        <v>62</v>
      </c>
      <c r="B102" s="48" t="s">
        <v>91</v>
      </c>
      <c r="C102" s="48" t="s">
        <v>216</v>
      </c>
      <c r="D102" s="48" t="s">
        <v>145</v>
      </c>
      <c r="E102" s="10" t="s">
        <v>151</v>
      </c>
      <c r="F102" s="48" t="s">
        <v>143</v>
      </c>
      <c r="G102" s="18">
        <v>42272</v>
      </c>
      <c r="I102" s="18">
        <v>42677</v>
      </c>
      <c r="J102" s="29">
        <v>42788</v>
      </c>
      <c r="K102" s="10" t="s">
        <v>235</v>
      </c>
      <c r="L102" s="19">
        <f t="shared" si="47"/>
        <v>516</v>
      </c>
      <c r="M102" s="19">
        <v>826</v>
      </c>
      <c r="N102" s="19">
        <v>816</v>
      </c>
      <c r="O102" s="19">
        <v>832</v>
      </c>
      <c r="P102" s="19">
        <f t="shared" si="48"/>
        <v>824</v>
      </c>
      <c r="V102" s="19">
        <v>1205</v>
      </c>
      <c r="W102" s="19">
        <v>1235</v>
      </c>
      <c r="X102" s="20">
        <f t="shared" si="49"/>
        <v>1220</v>
      </c>
      <c r="Y102" s="21">
        <f t="shared" si="50"/>
        <v>2.364341085271318</v>
      </c>
      <c r="Z102" s="20">
        <f t="shared" si="51"/>
        <v>396</v>
      </c>
      <c r="AA102" s="22">
        <f t="shared" si="52"/>
        <v>3.5357142857142856</v>
      </c>
      <c r="AB102" s="23">
        <v>52</v>
      </c>
      <c r="AC102" s="23">
        <f t="shared" si="53"/>
        <v>4.9853931200000012</v>
      </c>
      <c r="AD102" s="37">
        <v>12.762499999999999</v>
      </c>
      <c r="AE102" s="22">
        <f t="shared" si="54"/>
        <v>1.0461065573770492</v>
      </c>
      <c r="AF102" s="37">
        <v>0.162631</v>
      </c>
      <c r="AG102" s="37">
        <v>3.8297300000000001</v>
      </c>
      <c r="AH102" s="37">
        <v>0.161689</v>
      </c>
      <c r="AI102" s="23">
        <v>43</v>
      </c>
      <c r="AJ102" s="19">
        <v>3</v>
      </c>
      <c r="AK102" s="19">
        <v>6</v>
      </c>
      <c r="AL102" s="23">
        <v>13</v>
      </c>
      <c r="AM102" s="23">
        <v>9</v>
      </c>
      <c r="AN102" s="23">
        <f t="shared" si="55"/>
        <v>117</v>
      </c>
      <c r="AO102" s="22">
        <f t="shared" si="56"/>
        <v>87.996871222356546</v>
      </c>
      <c r="AP102" s="21">
        <f t="shared" si="57"/>
        <v>93.821215908255525</v>
      </c>
      <c r="AQ102" s="22">
        <f t="shared" si="58"/>
        <v>90.692024751488987</v>
      </c>
      <c r="AR102" s="21">
        <f t="shared" si="59"/>
        <v>104.18199129488575</v>
      </c>
      <c r="AS102" s="22">
        <f t="shared" si="60"/>
        <v>111.74636174636177</v>
      </c>
      <c r="AT102" s="22">
        <f t="shared" si="61"/>
        <v>95.3127439322692</v>
      </c>
    </row>
    <row r="103" spans="1:255" x14ac:dyDescent="0.2">
      <c r="A103" s="50">
        <v>60</v>
      </c>
      <c r="B103" s="48" t="s">
        <v>91</v>
      </c>
      <c r="C103" s="48" t="s">
        <v>216</v>
      </c>
      <c r="D103" s="48" t="s">
        <v>145</v>
      </c>
      <c r="E103" s="10" t="s">
        <v>149</v>
      </c>
      <c r="F103" s="48" t="s">
        <v>143</v>
      </c>
      <c r="G103" s="18">
        <v>42273</v>
      </c>
      <c r="I103" s="18">
        <v>42677</v>
      </c>
      <c r="J103" s="29">
        <v>42788</v>
      </c>
      <c r="K103" s="10" t="s">
        <v>235</v>
      </c>
      <c r="L103" s="19">
        <f t="shared" si="47"/>
        <v>515</v>
      </c>
      <c r="M103" s="19">
        <v>894</v>
      </c>
      <c r="N103" s="19">
        <v>880</v>
      </c>
      <c r="O103" s="19">
        <v>872</v>
      </c>
      <c r="P103" s="19">
        <f t="shared" si="48"/>
        <v>876</v>
      </c>
      <c r="X103" s="20"/>
      <c r="Y103" s="21"/>
      <c r="Z103" s="20"/>
      <c r="AD103" s="37"/>
      <c r="AF103" s="37"/>
      <c r="AG103" s="37"/>
      <c r="AH103" s="37"/>
      <c r="AP103" s="21"/>
      <c r="AR103" s="21"/>
      <c r="AU103" s="9" t="s">
        <v>221</v>
      </c>
    </row>
    <row r="104" spans="1:255" ht="15.75" x14ac:dyDescent="0.25">
      <c r="A104" s="50">
        <v>16</v>
      </c>
      <c r="B104" s="48" t="s">
        <v>91</v>
      </c>
      <c r="C104" s="48" t="s">
        <v>216</v>
      </c>
      <c r="D104" s="52" t="s">
        <v>88</v>
      </c>
      <c r="E104" s="10" t="s">
        <v>98</v>
      </c>
      <c r="F104" s="48" t="s">
        <v>89</v>
      </c>
      <c r="G104" s="18">
        <v>42210</v>
      </c>
      <c r="I104" s="18">
        <v>42677</v>
      </c>
      <c r="J104" s="29">
        <v>42788</v>
      </c>
      <c r="K104" s="10" t="s">
        <v>224</v>
      </c>
      <c r="L104" s="19">
        <f t="shared" si="47"/>
        <v>578</v>
      </c>
      <c r="M104" s="19">
        <v>1105</v>
      </c>
      <c r="N104" s="19">
        <v>1105</v>
      </c>
      <c r="O104" s="19">
        <v>1110</v>
      </c>
      <c r="P104" s="19">
        <f t="shared" si="48"/>
        <v>1107.5</v>
      </c>
      <c r="Q104" s="20"/>
      <c r="S104" s="20"/>
      <c r="T104" s="20"/>
      <c r="U104" s="20"/>
      <c r="V104" s="19">
        <v>1480</v>
      </c>
      <c r="W104" s="53">
        <v>1515</v>
      </c>
      <c r="X104" s="20">
        <f>(V104+W104)/2</f>
        <v>1497.5</v>
      </c>
      <c r="Y104" s="21">
        <f>(X104/L104)</f>
        <v>2.5908304498269894</v>
      </c>
      <c r="Z104" s="20">
        <f>(X104-P104)</f>
        <v>390</v>
      </c>
      <c r="AA104" s="22">
        <f>(Z104/112)</f>
        <v>3.4821428571428572</v>
      </c>
      <c r="AB104" s="27">
        <v>54</v>
      </c>
      <c r="AC104" s="23">
        <f>-11.548+0.4878*(AB104)-0.0289*(L104)+0.00001947*(L104*L104)+0.0000334*(AB104*L104)</f>
        <v>5.6360962800000012</v>
      </c>
      <c r="AD104" s="37">
        <v>16.571000000000002</v>
      </c>
      <c r="AE104" s="22">
        <f>AD104/X104*100</f>
        <v>1.106577629382304</v>
      </c>
      <c r="AF104" s="37">
        <v>0.18013399999999999</v>
      </c>
      <c r="AG104" s="37">
        <v>3.74282</v>
      </c>
      <c r="AH104" s="37">
        <v>0.25686500000000001</v>
      </c>
      <c r="AI104" s="23">
        <v>36</v>
      </c>
      <c r="AJ104" s="20">
        <v>2</v>
      </c>
      <c r="AK104" s="20">
        <v>6</v>
      </c>
      <c r="AL104" s="23">
        <v>15</v>
      </c>
      <c r="AM104" s="23">
        <v>12</v>
      </c>
      <c r="AN104" s="23">
        <f>(AL104*AM104)</f>
        <v>180</v>
      </c>
      <c r="AO104" s="22">
        <f>(AA104/4.018)*100</f>
        <v>86.663585294745076</v>
      </c>
      <c r="AP104" s="21">
        <f>(AE104/1.115)*100</f>
        <v>99.24463043787479</v>
      </c>
      <c r="AQ104" s="22">
        <f>(Y104/2.607)*100</f>
        <v>99.379764090026441</v>
      </c>
      <c r="AR104" s="21">
        <f>(AG104/3.676)*100</f>
        <v>101.81773667029378</v>
      </c>
      <c r="AS104" s="22">
        <f>(AI104/38.48)*100</f>
        <v>93.555093555093563</v>
      </c>
      <c r="AT104" s="22">
        <f>(AO104*0.3)+(AP104*0.2)+(AQ104*0.2)+(AR104*0.2)+(AS104*0.1)</f>
        <v>95.443011183571883</v>
      </c>
      <c r="AU104" s="30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</row>
    <row r="105" spans="1:255" s="30" customFormat="1" ht="15.75" x14ac:dyDescent="0.25">
      <c r="A105" s="51"/>
      <c r="B105" s="49"/>
      <c r="C105" s="49"/>
      <c r="D105" s="49" t="s">
        <v>258</v>
      </c>
      <c r="E105" s="38"/>
      <c r="F105" s="49"/>
      <c r="G105" s="46"/>
      <c r="H105" s="46"/>
      <c r="I105" s="46"/>
      <c r="J105" s="54"/>
      <c r="K105" s="38"/>
      <c r="L105" s="43">
        <f>AVERAGE(L83:L104)</f>
        <v>521.22727272727275</v>
      </c>
      <c r="M105" s="43">
        <f t="shared" ref="M105:AT105" si="62">AVERAGE(M83:M104)</f>
        <v>895.90909090909088</v>
      </c>
      <c r="N105" s="43">
        <f t="shared" si="62"/>
        <v>906.63636363636363</v>
      </c>
      <c r="O105" s="43">
        <f t="shared" si="62"/>
        <v>903.18181818181813</v>
      </c>
      <c r="P105" s="43">
        <f t="shared" si="62"/>
        <v>904.90909090909088</v>
      </c>
      <c r="Q105" s="43" t="e">
        <f t="shared" si="62"/>
        <v>#DIV/0!</v>
      </c>
      <c r="R105" s="43" t="e">
        <f t="shared" si="62"/>
        <v>#DIV/0!</v>
      </c>
      <c r="S105" s="43" t="e">
        <f t="shared" si="62"/>
        <v>#DIV/0!</v>
      </c>
      <c r="T105" s="43" t="e">
        <f t="shared" si="62"/>
        <v>#DIV/0!</v>
      </c>
      <c r="U105" s="43" t="e">
        <f t="shared" si="62"/>
        <v>#DIV/0!</v>
      </c>
      <c r="V105" s="43">
        <f t="shared" si="62"/>
        <v>1353.0952380952381</v>
      </c>
      <c r="W105" s="43">
        <f t="shared" si="62"/>
        <v>1359.5238095238096</v>
      </c>
      <c r="X105" s="43">
        <f t="shared" si="62"/>
        <v>1356.3095238095239</v>
      </c>
      <c r="Y105" s="44">
        <f t="shared" si="62"/>
        <v>2.6067935910955367</v>
      </c>
      <c r="Z105" s="43">
        <f t="shared" si="62"/>
        <v>450.02380952380952</v>
      </c>
      <c r="AA105" s="44">
        <f t="shared" si="62"/>
        <v>4.0180697278911577</v>
      </c>
      <c r="AB105" s="55">
        <f t="shared" si="62"/>
        <v>53.095238095238095</v>
      </c>
      <c r="AC105" s="55">
        <f t="shared" si="62"/>
        <v>5.5138983000000019</v>
      </c>
      <c r="AD105" s="44">
        <f t="shared" si="62"/>
        <v>15.097352380952383</v>
      </c>
      <c r="AE105" s="44">
        <f t="shared" si="62"/>
        <v>1.1151593859818565</v>
      </c>
      <c r="AF105" s="44">
        <f t="shared" si="62"/>
        <v>0.25783657142857147</v>
      </c>
      <c r="AG105" s="44">
        <f t="shared" si="62"/>
        <v>3.6762766666666664</v>
      </c>
      <c r="AH105" s="44">
        <f t="shared" si="62"/>
        <v>0.32533933333333331</v>
      </c>
      <c r="AI105" s="55">
        <f t="shared" si="62"/>
        <v>38.476190476190474</v>
      </c>
      <c r="AJ105" s="43">
        <f t="shared" si="62"/>
        <v>2.8095238095238093</v>
      </c>
      <c r="AK105" s="43">
        <f t="shared" si="62"/>
        <v>6.4761904761904763</v>
      </c>
      <c r="AL105" s="55">
        <f t="shared" si="62"/>
        <v>15.476190476190476</v>
      </c>
      <c r="AM105" s="55">
        <f t="shared" si="62"/>
        <v>11.666666666666666</v>
      </c>
      <c r="AN105" s="55">
        <f t="shared" si="62"/>
        <v>181.28571428571428</v>
      </c>
      <c r="AO105" s="44">
        <f t="shared" si="62"/>
        <v>100.00173538803276</v>
      </c>
      <c r="AP105" s="44">
        <f t="shared" si="62"/>
        <v>100.01429470689297</v>
      </c>
      <c r="AQ105" s="44">
        <f t="shared" si="62"/>
        <v>99.992082512295255</v>
      </c>
      <c r="AR105" s="44">
        <f t="shared" si="62"/>
        <v>100.00752629669933</v>
      </c>
      <c r="AS105" s="44">
        <f t="shared" si="62"/>
        <v>99.990099990100006</v>
      </c>
      <c r="AT105" s="44">
        <f t="shared" si="62"/>
        <v>100.00231131859734</v>
      </c>
      <c r="AX105" s="41"/>
      <c r="BB105" s="47"/>
      <c r="BC105" s="41"/>
      <c r="BD105" s="47"/>
      <c r="BE105" s="47"/>
      <c r="BF105" s="41"/>
      <c r="BG105" s="41"/>
      <c r="BK105" s="47"/>
      <c r="BL105" s="41"/>
      <c r="BM105" s="47"/>
      <c r="BN105" s="47"/>
      <c r="BS105" s="47"/>
      <c r="BW105" s="45"/>
      <c r="BX105" s="47"/>
      <c r="BY105" s="47"/>
    </row>
    <row r="106" spans="1:255" x14ac:dyDescent="0.2">
      <c r="A106" s="19"/>
      <c r="J106" s="29"/>
      <c r="X106" s="20"/>
      <c r="Y106" s="21"/>
      <c r="Z106" s="20"/>
      <c r="AD106" s="37"/>
      <c r="AF106" s="37"/>
      <c r="AG106" s="37"/>
      <c r="AH106" s="37"/>
      <c r="AP106" s="21"/>
      <c r="AR106" s="21"/>
    </row>
  </sheetData>
  <sortState ref="A2:IU52">
    <sortCondition ref="F2:F52"/>
    <sortCondition descending="1" ref="AT2:AT52"/>
  </sortState>
  <phoneticPr fontId="0" type="noConversion"/>
  <printOptions gridLines="1" gridLinesSet="0"/>
  <pageMargins left="0.5" right="0.5" top="1" bottom="1" header="0.5" footer="0.5"/>
  <pageSetup scale="85" orientation="landscape" blackAndWhite="1" horizontalDpi="300" verticalDpi="300" r:id="rId1"/>
  <headerFooter alignWithMargins="0">
    <oddHeader>&amp;C&amp;12 Rio Grande Valley Beef Improvement Association
2016-2017 Bull Gain Test End of Test Report 3/6/17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tabSelected="1" topLeftCell="A8" workbookViewId="0">
      <selection activeCell="E16" sqref="E16"/>
    </sheetView>
  </sheetViews>
  <sheetFormatPr defaultRowHeight="15" outlineLevelRow="2" x14ac:dyDescent="0.2"/>
  <cols>
    <col min="1" max="1" width="9.140625" style="9"/>
    <col min="2" max="2" width="8.7109375" style="9" customWidth="1"/>
    <col min="3" max="3" width="26" style="9" customWidth="1"/>
    <col min="4" max="4" width="12.42578125" style="10" customWidth="1"/>
    <col min="5" max="5" width="20.140625" style="9" customWidth="1"/>
    <col min="6" max="6" width="12.85546875" style="9" customWidth="1"/>
    <col min="7" max="7" width="12.5703125" style="9" customWidth="1"/>
    <col min="8" max="8" width="11.85546875" style="9" customWidth="1"/>
    <col min="9" max="9" width="5.140625" style="12" customWidth="1"/>
    <col min="10" max="10" width="5.42578125" style="9" customWidth="1"/>
    <col min="11" max="11" width="9.5703125" style="13" customWidth="1"/>
    <col min="12" max="12" width="7.5703125" style="13" hidden="1" customWidth="1"/>
    <col min="13" max="13" width="8.140625" style="13" hidden="1" customWidth="1"/>
    <col min="14" max="14" width="7.42578125" style="14" hidden="1" customWidth="1"/>
    <col min="15" max="15" width="5.28515625" style="13" hidden="1" customWidth="1"/>
    <col min="16" max="16" width="8.140625" style="13" customWidth="1"/>
    <col min="17" max="17" width="11.5703125" style="14" customWidth="1"/>
    <col min="18" max="18" width="8" style="19" customWidth="1"/>
    <col min="19" max="19" width="6.42578125" style="22" customWidth="1"/>
    <col min="20" max="20" width="8.28515625" style="22" customWidth="1"/>
    <col min="21" max="21" width="9.28515625" style="22" customWidth="1"/>
    <col min="22" max="22" width="7.5703125" style="22" customWidth="1"/>
    <col min="23" max="23" width="12.140625" style="22" customWidth="1"/>
    <col min="24" max="24" width="7.42578125" style="22" customWidth="1"/>
    <col min="25" max="25" width="6.5703125" style="22" customWidth="1"/>
    <col min="26" max="26" width="8" style="14" customWidth="1"/>
    <col min="27" max="27" width="5.7109375" style="13" customWidth="1"/>
    <col min="28" max="28" width="6.5703125" style="13" customWidth="1"/>
    <col min="29" max="29" width="7.7109375" style="13" customWidth="1"/>
    <col min="30" max="30" width="8.85546875" style="15" customWidth="1"/>
    <col min="31" max="31" width="8.140625" style="15" customWidth="1"/>
    <col min="32" max="32" width="8" style="15" customWidth="1"/>
    <col min="33" max="33" width="13.42578125" style="9" customWidth="1"/>
    <col min="34" max="16384" width="9.140625" style="9"/>
  </cols>
  <sheetData>
    <row r="1" spans="1:50" s="8" customFormat="1" ht="32.25" customHeight="1" x14ac:dyDescent="0.25">
      <c r="A1" s="1" t="s">
        <v>34</v>
      </c>
      <c r="B1" s="1" t="s">
        <v>20</v>
      </c>
      <c r="C1" s="1" t="s">
        <v>1</v>
      </c>
      <c r="D1" s="2" t="s">
        <v>2</v>
      </c>
      <c r="E1" s="1" t="s">
        <v>3</v>
      </c>
      <c r="F1" s="3" t="s">
        <v>4</v>
      </c>
      <c r="G1" s="3" t="s">
        <v>47</v>
      </c>
      <c r="H1" s="3" t="s">
        <v>48</v>
      </c>
      <c r="I1" s="2" t="s">
        <v>5</v>
      </c>
      <c r="J1" s="4" t="s">
        <v>6</v>
      </c>
      <c r="K1" s="4" t="s">
        <v>35</v>
      </c>
      <c r="L1" s="4" t="s">
        <v>9</v>
      </c>
      <c r="M1" s="4" t="s">
        <v>11</v>
      </c>
      <c r="N1" s="5" t="s">
        <v>21</v>
      </c>
      <c r="O1" s="4" t="s">
        <v>50</v>
      </c>
      <c r="P1" s="4" t="s">
        <v>12</v>
      </c>
      <c r="Q1" s="5" t="s">
        <v>10</v>
      </c>
      <c r="R1" s="35" t="s">
        <v>14</v>
      </c>
      <c r="S1" s="36" t="s">
        <v>15</v>
      </c>
      <c r="T1" s="36" t="s">
        <v>13</v>
      </c>
      <c r="U1" s="36" t="s">
        <v>25</v>
      </c>
      <c r="V1" s="36" t="s">
        <v>52</v>
      </c>
      <c r="W1" s="36" t="s">
        <v>19</v>
      </c>
      <c r="X1" s="36" t="s">
        <v>18</v>
      </c>
      <c r="Y1" s="36" t="s">
        <v>17</v>
      </c>
      <c r="Z1" s="5" t="s">
        <v>54</v>
      </c>
      <c r="AA1" s="4" t="s">
        <v>45</v>
      </c>
      <c r="AB1" s="4" t="s">
        <v>46</v>
      </c>
      <c r="AC1" s="4" t="s">
        <v>51</v>
      </c>
      <c r="AD1" s="6" t="s">
        <v>22</v>
      </c>
      <c r="AE1" s="6" t="s">
        <v>23</v>
      </c>
      <c r="AF1" s="6" t="s">
        <v>24</v>
      </c>
      <c r="AG1" s="1" t="s">
        <v>55</v>
      </c>
      <c r="AH1" s="1"/>
      <c r="AI1" s="7"/>
      <c r="AJ1" s="4"/>
      <c r="AK1" s="7"/>
      <c r="AL1" s="1"/>
      <c r="AM1" s="7"/>
      <c r="AN1" s="4"/>
      <c r="AO1" s="1"/>
      <c r="AP1" s="1"/>
      <c r="AQ1" s="7"/>
      <c r="AR1" s="1"/>
      <c r="AS1" s="1"/>
      <c r="AT1" s="1"/>
      <c r="AU1" s="6"/>
      <c r="AV1" s="7"/>
      <c r="AW1" s="7"/>
      <c r="AX1" s="1"/>
    </row>
    <row r="2" spans="1:50" x14ac:dyDescent="0.2">
      <c r="A2" s="9">
        <v>1</v>
      </c>
      <c r="B2" s="9" t="s">
        <v>53</v>
      </c>
      <c r="C2" s="9" t="s">
        <v>77</v>
      </c>
      <c r="D2" s="10" t="s">
        <v>60</v>
      </c>
      <c r="E2" s="9" t="s">
        <v>143</v>
      </c>
      <c r="F2" s="11">
        <v>42384</v>
      </c>
      <c r="G2" s="11">
        <v>42677</v>
      </c>
      <c r="H2" s="11">
        <v>42788</v>
      </c>
      <c r="I2" s="17" t="s">
        <v>56</v>
      </c>
      <c r="J2" s="9">
        <f>(H2-F2)</f>
        <v>404</v>
      </c>
      <c r="K2" s="13">
        <v>678</v>
      </c>
      <c r="P2" s="13">
        <v>1030</v>
      </c>
      <c r="Q2" s="14">
        <f>(P2/J2)</f>
        <v>2.5495049504950495</v>
      </c>
      <c r="R2" s="19">
        <f>(P2-K2)</f>
        <v>352</v>
      </c>
      <c r="S2" s="22">
        <f>(R2/(H2-G2))</f>
        <v>3.1711711711711712</v>
      </c>
      <c r="T2" s="22">
        <v>50</v>
      </c>
      <c r="U2" s="22">
        <f>(-11.7086+(0.4723*T2)-(0.0239*J2)+(0.0000146*(J2*J2)+(0.0000759*T2*J2)))</f>
        <v>6.1669335999999983</v>
      </c>
      <c r="V2" s="37">
        <v>12.356999999999999</v>
      </c>
      <c r="W2" s="22">
        <f>(V2/(P2/100))</f>
        <v>1.1997087378640776</v>
      </c>
      <c r="X2" s="37">
        <v>0.20189799999999999</v>
      </c>
      <c r="Y2" s="37">
        <v>3.57518</v>
      </c>
      <c r="Z2" s="31">
        <v>0.247585</v>
      </c>
      <c r="AA2" s="13">
        <v>3</v>
      </c>
      <c r="AB2" s="13">
        <v>7</v>
      </c>
      <c r="AC2" s="13">
        <v>1</v>
      </c>
      <c r="AD2" s="15">
        <v>15.5</v>
      </c>
      <c r="AE2" s="15">
        <v>13</v>
      </c>
      <c r="AF2" s="15">
        <f>(AD2*AE2)</f>
        <v>201.5</v>
      </c>
    </row>
    <row r="3" spans="1:50" x14ac:dyDescent="0.2">
      <c r="A3" s="9">
        <v>2</v>
      </c>
      <c r="B3" s="9" t="s">
        <v>53</v>
      </c>
      <c r="C3" s="9" t="s">
        <v>77</v>
      </c>
      <c r="D3" s="10" t="s">
        <v>61</v>
      </c>
      <c r="E3" s="9" t="s">
        <v>143</v>
      </c>
      <c r="F3" s="11">
        <v>42402</v>
      </c>
      <c r="G3" s="11">
        <v>42677</v>
      </c>
      <c r="H3" s="11">
        <v>42788</v>
      </c>
      <c r="I3" s="17" t="s">
        <v>56</v>
      </c>
      <c r="J3" s="9">
        <f t="shared" ref="J3:J33" si="0">(H3-F3)</f>
        <v>386</v>
      </c>
      <c r="K3" s="13">
        <v>558</v>
      </c>
      <c r="P3" s="13">
        <v>986</v>
      </c>
      <c r="Q3" s="14">
        <f t="shared" ref="Q3:Q34" si="1">(P3/J3)</f>
        <v>2.5544041450777204</v>
      </c>
      <c r="R3" s="19">
        <f t="shared" ref="R3:R34" si="2">(P3-K3)</f>
        <v>428</v>
      </c>
      <c r="S3" s="22">
        <f t="shared" ref="S3:S34" si="3">(R3/(H3-G3))</f>
        <v>3.855855855855856</v>
      </c>
      <c r="T3" s="22">
        <v>49</v>
      </c>
      <c r="U3" s="22">
        <f t="shared" ref="U3:U34" si="4">(-11.7086+(0.4723*T3)-(0.0239*J3)+(0.0000146*(J3*J3)+(0.0000759*T3*J3)))</f>
        <v>5.8196142000000002</v>
      </c>
      <c r="V3" s="37">
        <v>11.7202</v>
      </c>
      <c r="W3" s="22">
        <f t="shared" ref="W3:W34" si="5">(V3/(P3/100))</f>
        <v>1.188661257606491</v>
      </c>
      <c r="X3" s="37">
        <v>0.19687299999999999</v>
      </c>
      <c r="Y3" s="37">
        <v>3.00068</v>
      </c>
      <c r="Z3" s="31">
        <v>0.31932899999999997</v>
      </c>
      <c r="AA3" s="13">
        <v>4</v>
      </c>
      <c r="AB3" s="13">
        <v>6</v>
      </c>
      <c r="AC3" s="13">
        <v>1</v>
      </c>
      <c r="AD3" s="15">
        <v>15</v>
      </c>
      <c r="AE3" s="15">
        <v>13</v>
      </c>
      <c r="AF3" s="15">
        <f t="shared" ref="AF3:AF34" si="6">(AD3*AE3)</f>
        <v>195</v>
      </c>
    </row>
    <row r="4" spans="1:50" x14ac:dyDescent="0.2">
      <c r="A4" s="9">
        <v>3</v>
      </c>
      <c r="B4" s="9" t="s">
        <v>53</v>
      </c>
      <c r="C4" s="9" t="s">
        <v>77</v>
      </c>
      <c r="D4" s="10" t="s">
        <v>62</v>
      </c>
      <c r="E4" s="9" t="s">
        <v>143</v>
      </c>
      <c r="F4" s="11">
        <v>42336</v>
      </c>
      <c r="G4" s="11">
        <v>42677</v>
      </c>
      <c r="H4" s="11">
        <v>42788</v>
      </c>
      <c r="I4" s="17" t="s">
        <v>56</v>
      </c>
      <c r="J4" s="9">
        <f t="shared" si="0"/>
        <v>452</v>
      </c>
      <c r="K4" s="13">
        <v>748</v>
      </c>
      <c r="P4" s="13">
        <v>1215</v>
      </c>
      <c r="Q4" s="14">
        <f t="shared" si="1"/>
        <v>2.6880530973451329</v>
      </c>
      <c r="R4" s="19">
        <f t="shared" si="2"/>
        <v>467</v>
      </c>
      <c r="S4" s="22">
        <f t="shared" si="3"/>
        <v>4.2072072072072073</v>
      </c>
      <c r="T4" s="22">
        <v>51</v>
      </c>
      <c r="U4" s="22">
        <f t="shared" si="4"/>
        <v>6.3083851999999974</v>
      </c>
      <c r="V4" s="37">
        <v>12.8134</v>
      </c>
      <c r="W4" s="22">
        <f t="shared" si="5"/>
        <v>1.0546008230452675</v>
      </c>
      <c r="X4" s="37">
        <v>0.33888200000000002</v>
      </c>
      <c r="Y4" s="37">
        <v>5.0072799999999997</v>
      </c>
      <c r="Z4" s="31">
        <v>0.38995800000000003</v>
      </c>
      <c r="AA4" s="13">
        <v>4</v>
      </c>
      <c r="AB4" s="13">
        <v>8</v>
      </c>
      <c r="AC4" s="13">
        <v>1</v>
      </c>
      <c r="AD4" s="15">
        <v>15</v>
      </c>
      <c r="AE4" s="15">
        <v>13.5</v>
      </c>
      <c r="AF4" s="15">
        <f t="shared" si="6"/>
        <v>202.5</v>
      </c>
    </row>
    <row r="5" spans="1:50" outlineLevel="2" x14ac:dyDescent="0.2">
      <c r="A5" s="9">
        <v>4</v>
      </c>
      <c r="B5" s="9" t="s">
        <v>53</v>
      </c>
      <c r="C5" s="9" t="s">
        <v>77</v>
      </c>
      <c r="D5" s="10" t="s">
        <v>63</v>
      </c>
      <c r="E5" s="9" t="s">
        <v>143</v>
      </c>
      <c r="F5" s="11">
        <v>42411</v>
      </c>
      <c r="G5" s="11">
        <v>42677</v>
      </c>
      <c r="H5" s="11">
        <v>42788</v>
      </c>
      <c r="I5" s="17" t="s">
        <v>56</v>
      </c>
      <c r="J5" s="9">
        <f t="shared" si="0"/>
        <v>377</v>
      </c>
      <c r="K5" s="13">
        <v>548</v>
      </c>
      <c r="V5" s="37"/>
      <c r="X5" s="37"/>
      <c r="Y5" s="37"/>
      <c r="Z5" s="31"/>
      <c r="AG5" s="9" t="s">
        <v>248</v>
      </c>
    </row>
    <row r="6" spans="1:50" outlineLevel="2" x14ac:dyDescent="0.2">
      <c r="A6" s="9">
        <v>5</v>
      </c>
      <c r="B6" s="9" t="s">
        <v>53</v>
      </c>
      <c r="C6" s="9" t="s">
        <v>78</v>
      </c>
      <c r="D6" s="10" t="s">
        <v>64</v>
      </c>
      <c r="E6" s="11" t="s">
        <v>143</v>
      </c>
      <c r="F6" s="11">
        <v>42447</v>
      </c>
      <c r="G6" s="11">
        <v>42677</v>
      </c>
      <c r="H6" s="11">
        <v>42788</v>
      </c>
      <c r="I6" s="17" t="s">
        <v>57</v>
      </c>
      <c r="J6" s="9">
        <f t="shared" si="0"/>
        <v>341</v>
      </c>
      <c r="K6" s="13">
        <v>470</v>
      </c>
      <c r="P6" s="13">
        <v>928</v>
      </c>
      <c r="Q6" s="14">
        <f t="shared" si="1"/>
        <v>2.7214076246334309</v>
      </c>
      <c r="R6" s="19">
        <f t="shared" si="2"/>
        <v>458</v>
      </c>
      <c r="S6" s="22">
        <f t="shared" si="3"/>
        <v>4.1261261261261257</v>
      </c>
      <c r="T6" s="22">
        <v>50</v>
      </c>
      <c r="U6" s="22">
        <f t="shared" si="4"/>
        <v>6.7482975999999972</v>
      </c>
      <c r="V6" s="37">
        <v>10.8993</v>
      </c>
      <c r="W6" s="22">
        <f t="shared" si="5"/>
        <v>1.1744935344827587</v>
      </c>
      <c r="X6" s="37">
        <v>0.20341699999999999</v>
      </c>
      <c r="Y6" s="37">
        <v>4.2131100000000004</v>
      </c>
      <c r="Z6" s="31">
        <v>0.176845</v>
      </c>
      <c r="AA6" s="13">
        <v>3</v>
      </c>
      <c r="AB6" s="13">
        <v>6</v>
      </c>
      <c r="AC6" s="13">
        <v>1</v>
      </c>
      <c r="AD6" s="15">
        <v>15</v>
      </c>
      <c r="AE6" s="15">
        <v>13</v>
      </c>
      <c r="AF6" s="15">
        <f t="shared" si="6"/>
        <v>195</v>
      </c>
    </row>
    <row r="7" spans="1:50" outlineLevel="2" x14ac:dyDescent="0.2">
      <c r="A7" s="9">
        <v>6</v>
      </c>
      <c r="B7" s="9" t="s">
        <v>53</v>
      </c>
      <c r="C7" s="9" t="s">
        <v>78</v>
      </c>
      <c r="D7" s="10" t="s">
        <v>65</v>
      </c>
      <c r="E7" s="9" t="s">
        <v>143</v>
      </c>
      <c r="F7" s="11">
        <v>42347</v>
      </c>
      <c r="G7" s="11">
        <v>42677</v>
      </c>
      <c r="H7" s="11">
        <v>42788</v>
      </c>
      <c r="I7" s="17" t="s">
        <v>57</v>
      </c>
      <c r="J7" s="9">
        <f t="shared" si="0"/>
        <v>441</v>
      </c>
      <c r="K7" s="13">
        <v>752</v>
      </c>
      <c r="V7" s="37"/>
      <c r="X7" s="37"/>
      <c r="Y7" s="37"/>
      <c r="AG7" s="9" t="s">
        <v>248</v>
      </c>
    </row>
    <row r="8" spans="1:50" outlineLevel="2" x14ac:dyDescent="0.2">
      <c r="A8" s="9">
        <v>7</v>
      </c>
      <c r="B8" s="9" t="s">
        <v>53</v>
      </c>
      <c r="C8" s="9" t="s">
        <v>78</v>
      </c>
      <c r="D8" s="10" t="s">
        <v>197</v>
      </c>
      <c r="E8" s="11" t="s">
        <v>174</v>
      </c>
      <c r="F8" s="11">
        <v>42312</v>
      </c>
      <c r="G8" s="11">
        <v>42677</v>
      </c>
      <c r="H8" s="11">
        <v>42788</v>
      </c>
      <c r="I8" s="17" t="s">
        <v>57</v>
      </c>
      <c r="J8" s="9">
        <f t="shared" si="0"/>
        <v>476</v>
      </c>
      <c r="K8" s="13">
        <v>762</v>
      </c>
      <c r="P8" s="13">
        <v>1340</v>
      </c>
      <c r="Q8" s="14">
        <f t="shared" si="1"/>
        <v>2.8151260504201683</v>
      </c>
      <c r="R8" s="19">
        <f t="shared" si="2"/>
        <v>578</v>
      </c>
      <c r="S8" s="22">
        <f t="shared" si="3"/>
        <v>5.2072072072072073</v>
      </c>
      <c r="T8" s="22">
        <v>50</v>
      </c>
      <c r="U8" s="22">
        <f t="shared" si="4"/>
        <v>5.6444295999999978</v>
      </c>
      <c r="V8" s="37">
        <v>14.9384</v>
      </c>
      <c r="W8" s="22">
        <f t="shared" si="5"/>
        <v>1.1148059701492536</v>
      </c>
      <c r="X8" s="37">
        <v>0.421232</v>
      </c>
      <c r="Y8" s="37">
        <v>6.4566499999999998</v>
      </c>
      <c r="Z8" s="31">
        <v>0.33679399999999998</v>
      </c>
      <c r="AA8" s="13">
        <v>4</v>
      </c>
      <c r="AB8" s="13">
        <v>7</v>
      </c>
      <c r="AC8" s="13">
        <v>1</v>
      </c>
      <c r="AD8" s="15">
        <v>14.5</v>
      </c>
      <c r="AE8" s="15">
        <v>12.5</v>
      </c>
      <c r="AF8" s="15">
        <f t="shared" si="6"/>
        <v>181.25</v>
      </c>
    </row>
    <row r="9" spans="1:50" outlineLevel="2" x14ac:dyDescent="0.2">
      <c r="A9" s="9">
        <v>8</v>
      </c>
      <c r="B9" s="9" t="s">
        <v>53</v>
      </c>
      <c r="C9" s="9" t="s">
        <v>78</v>
      </c>
      <c r="D9" s="10" t="s">
        <v>66</v>
      </c>
      <c r="E9" s="9" t="s">
        <v>143</v>
      </c>
      <c r="F9" s="11">
        <v>42348</v>
      </c>
      <c r="G9" s="11">
        <v>42677</v>
      </c>
      <c r="H9" s="11">
        <v>42788</v>
      </c>
      <c r="I9" s="17" t="s">
        <v>57</v>
      </c>
      <c r="J9" s="9">
        <f t="shared" si="0"/>
        <v>440</v>
      </c>
      <c r="K9" s="13">
        <v>510</v>
      </c>
      <c r="P9" s="13">
        <v>990</v>
      </c>
      <c r="Q9" s="14">
        <f t="shared" si="1"/>
        <v>2.25</v>
      </c>
      <c r="R9" s="19">
        <f t="shared" si="2"/>
        <v>480</v>
      </c>
      <c r="S9" s="22">
        <f t="shared" si="3"/>
        <v>4.3243243243243246</v>
      </c>
      <c r="T9" s="22">
        <v>52</v>
      </c>
      <c r="U9" s="22">
        <f t="shared" si="4"/>
        <v>6.8981519999999996</v>
      </c>
      <c r="V9" s="37">
        <v>11.339499999999999</v>
      </c>
      <c r="W9" s="22">
        <f t="shared" si="5"/>
        <v>1.1454040404040402</v>
      </c>
      <c r="X9" s="37">
        <v>0.20285400000000001</v>
      </c>
      <c r="Y9" s="37">
        <v>3.4853200000000002</v>
      </c>
      <c r="Z9" s="31">
        <v>0.213454</v>
      </c>
      <c r="AA9" s="13">
        <v>3</v>
      </c>
      <c r="AB9" s="13">
        <v>6</v>
      </c>
      <c r="AC9" s="13">
        <v>1</v>
      </c>
      <c r="AD9" s="15">
        <v>17</v>
      </c>
      <c r="AE9" s="15">
        <v>13.5</v>
      </c>
      <c r="AF9" s="15">
        <f t="shared" si="6"/>
        <v>229.5</v>
      </c>
    </row>
    <row r="10" spans="1:50" outlineLevel="2" x14ac:dyDescent="0.2">
      <c r="A10" s="9">
        <v>9</v>
      </c>
      <c r="B10" s="9" t="s">
        <v>53</v>
      </c>
      <c r="C10" s="9" t="s">
        <v>78</v>
      </c>
      <c r="D10" s="10" t="s">
        <v>196</v>
      </c>
      <c r="E10" s="9" t="s">
        <v>143</v>
      </c>
      <c r="F10" s="11">
        <v>42356</v>
      </c>
      <c r="G10" s="11">
        <v>42677</v>
      </c>
      <c r="H10" s="11">
        <v>42788</v>
      </c>
      <c r="I10" s="17" t="s">
        <v>57</v>
      </c>
      <c r="J10" s="9">
        <f t="shared" si="0"/>
        <v>432</v>
      </c>
      <c r="K10" s="13">
        <v>724</v>
      </c>
      <c r="P10" s="13">
        <v>1175</v>
      </c>
      <c r="Q10" s="14">
        <f t="shared" si="1"/>
        <v>2.7199074074074074</v>
      </c>
      <c r="R10" s="19">
        <f t="shared" si="2"/>
        <v>451</v>
      </c>
      <c r="S10" s="22">
        <f t="shared" si="3"/>
        <v>4.0630630630630629</v>
      </c>
      <c r="T10" s="22">
        <v>51</v>
      </c>
      <c r="U10" s="22">
        <f t="shared" si="4"/>
        <v>6.450839199999999</v>
      </c>
      <c r="V10" s="37">
        <v>12.9407</v>
      </c>
      <c r="W10" s="22">
        <f t="shared" si="5"/>
        <v>1.101336170212766</v>
      </c>
      <c r="X10" s="37">
        <v>0.32231399999999999</v>
      </c>
      <c r="Y10" s="37">
        <v>4.3865499999999997</v>
      </c>
      <c r="Z10" s="31">
        <v>0.28402699999999997</v>
      </c>
      <c r="AA10" s="13">
        <v>3</v>
      </c>
      <c r="AB10" s="13">
        <v>6</v>
      </c>
      <c r="AC10" s="13">
        <v>1</v>
      </c>
      <c r="AD10" s="15">
        <v>15.5</v>
      </c>
      <c r="AE10" s="15">
        <v>13.5</v>
      </c>
      <c r="AF10" s="15">
        <f t="shared" si="6"/>
        <v>209.25</v>
      </c>
    </row>
    <row r="11" spans="1:50" outlineLevel="2" x14ac:dyDescent="0.2">
      <c r="A11" s="9">
        <v>10</v>
      </c>
      <c r="B11" s="9" t="s">
        <v>53</v>
      </c>
      <c r="C11" s="9" t="s">
        <v>78</v>
      </c>
      <c r="D11" s="10" t="s">
        <v>67</v>
      </c>
      <c r="E11" s="9" t="s">
        <v>143</v>
      </c>
      <c r="F11" s="11">
        <v>42311</v>
      </c>
      <c r="G11" s="11">
        <v>42677</v>
      </c>
      <c r="H11" s="11">
        <v>42788</v>
      </c>
      <c r="I11" s="17" t="s">
        <v>57</v>
      </c>
      <c r="J11" s="9">
        <f t="shared" si="0"/>
        <v>477</v>
      </c>
      <c r="K11" s="13">
        <v>656</v>
      </c>
      <c r="P11" s="13">
        <v>1135</v>
      </c>
      <c r="Q11" s="14">
        <f t="shared" si="1"/>
        <v>2.3794549266247378</v>
      </c>
      <c r="R11" s="19">
        <f t="shared" si="2"/>
        <v>479</v>
      </c>
      <c r="S11" s="22">
        <f t="shared" si="3"/>
        <v>4.3153153153153152</v>
      </c>
      <c r="T11" s="22">
        <v>51</v>
      </c>
      <c r="U11" s="22">
        <f t="shared" si="4"/>
        <v>6.146742699999999</v>
      </c>
      <c r="V11" s="37">
        <v>13.2347</v>
      </c>
      <c r="W11" s="22">
        <f t="shared" si="5"/>
        <v>1.1660528634361234</v>
      </c>
      <c r="X11" s="37">
        <v>0.38321300000000003</v>
      </c>
      <c r="Y11" s="37">
        <v>4.0271800000000004</v>
      </c>
      <c r="Z11" s="31">
        <v>0.336982</v>
      </c>
      <c r="AA11" s="13">
        <v>4</v>
      </c>
      <c r="AB11" s="13">
        <v>7</v>
      </c>
      <c r="AC11" s="13">
        <v>1</v>
      </c>
      <c r="AD11" s="15">
        <v>16</v>
      </c>
      <c r="AE11" s="15">
        <v>13</v>
      </c>
      <c r="AF11" s="15">
        <f t="shared" si="6"/>
        <v>208</v>
      </c>
    </row>
    <row r="12" spans="1:50" outlineLevel="2" x14ac:dyDescent="0.2">
      <c r="A12" s="9">
        <v>11</v>
      </c>
      <c r="B12" s="9" t="s">
        <v>53</v>
      </c>
      <c r="C12" s="9" t="s">
        <v>78</v>
      </c>
      <c r="D12" s="10" t="s">
        <v>198</v>
      </c>
      <c r="E12" s="9" t="s">
        <v>143</v>
      </c>
      <c r="F12" s="11">
        <v>42342</v>
      </c>
      <c r="G12" s="11">
        <v>42677</v>
      </c>
      <c r="H12" s="11">
        <v>42788</v>
      </c>
      <c r="I12" s="17" t="s">
        <v>57</v>
      </c>
      <c r="J12" s="9">
        <f t="shared" si="0"/>
        <v>446</v>
      </c>
      <c r="K12" s="13">
        <v>574</v>
      </c>
      <c r="P12" s="13">
        <v>1010</v>
      </c>
      <c r="Q12" s="14">
        <f t="shared" si="1"/>
        <v>2.2645739910313902</v>
      </c>
      <c r="R12" s="19">
        <f t="shared" si="2"/>
        <v>436</v>
      </c>
      <c r="S12" s="22">
        <f t="shared" si="3"/>
        <v>3.9279279279279278</v>
      </c>
      <c r="T12" s="22">
        <v>50</v>
      </c>
      <c r="U12" s="22">
        <f t="shared" si="4"/>
        <v>5.843743599999998</v>
      </c>
      <c r="V12" s="37">
        <v>10.457100000000001</v>
      </c>
      <c r="W12" s="22">
        <f t="shared" si="5"/>
        <v>1.0353564356435645</v>
      </c>
      <c r="X12" s="37">
        <v>0.26541599999999999</v>
      </c>
      <c r="Y12" s="37">
        <v>3.2885599999999999</v>
      </c>
      <c r="Z12" s="31">
        <v>0.25197000000000003</v>
      </c>
      <c r="AA12" s="13">
        <v>3</v>
      </c>
      <c r="AB12" s="13">
        <v>6</v>
      </c>
      <c r="AC12" s="13">
        <v>1</v>
      </c>
      <c r="AD12" s="15">
        <v>16</v>
      </c>
      <c r="AE12" s="15">
        <v>13.5</v>
      </c>
      <c r="AF12" s="15">
        <f t="shared" si="6"/>
        <v>216</v>
      </c>
    </row>
    <row r="13" spans="1:50" outlineLevel="2" x14ac:dyDescent="0.2">
      <c r="A13" s="9">
        <v>12</v>
      </c>
      <c r="B13" s="9" t="s">
        <v>53</v>
      </c>
      <c r="C13" s="9" t="s">
        <v>78</v>
      </c>
      <c r="D13" s="10" t="s">
        <v>195</v>
      </c>
      <c r="E13" s="9" t="s">
        <v>143</v>
      </c>
      <c r="F13" s="11">
        <v>42383</v>
      </c>
      <c r="G13" s="11">
        <v>42677</v>
      </c>
      <c r="H13" s="11">
        <v>42788</v>
      </c>
      <c r="I13" s="17" t="s">
        <v>57</v>
      </c>
      <c r="J13" s="9">
        <f t="shared" si="0"/>
        <v>405</v>
      </c>
      <c r="K13" s="13">
        <v>634</v>
      </c>
      <c r="P13" s="13">
        <v>1170</v>
      </c>
      <c r="Q13" s="14">
        <f t="shared" si="1"/>
        <v>2.8888888888888888</v>
      </c>
      <c r="R13" s="19">
        <f t="shared" si="2"/>
        <v>536</v>
      </c>
      <c r="S13" s="22">
        <f t="shared" si="3"/>
        <v>4.8288288288288292</v>
      </c>
      <c r="T13" s="22">
        <v>52.5</v>
      </c>
      <c r="U13" s="22">
        <f t="shared" si="4"/>
        <v>7.4162387499999971</v>
      </c>
      <c r="V13" s="37">
        <v>12.5228</v>
      </c>
      <c r="W13" s="22">
        <f t="shared" si="5"/>
        <v>1.0703247863247864</v>
      </c>
      <c r="X13" s="37">
        <v>0.391098</v>
      </c>
      <c r="Y13" s="37">
        <v>3.0073099999999999</v>
      </c>
      <c r="Z13" s="31">
        <v>0.38995800000000003</v>
      </c>
      <c r="AA13" s="13">
        <v>4</v>
      </c>
      <c r="AB13" s="13">
        <v>6</v>
      </c>
      <c r="AC13" s="13">
        <v>1</v>
      </c>
      <c r="AD13" s="15">
        <v>16</v>
      </c>
      <c r="AE13" s="15">
        <v>13</v>
      </c>
      <c r="AF13" s="15">
        <f t="shared" si="6"/>
        <v>208</v>
      </c>
    </row>
    <row r="14" spans="1:50" outlineLevel="2" x14ac:dyDescent="0.2">
      <c r="A14" s="9">
        <v>13</v>
      </c>
      <c r="B14" s="9" t="s">
        <v>53</v>
      </c>
      <c r="C14" s="9" t="s">
        <v>78</v>
      </c>
      <c r="D14" s="10" t="s">
        <v>68</v>
      </c>
      <c r="E14" s="9" t="s">
        <v>143</v>
      </c>
      <c r="F14" s="11">
        <v>42350</v>
      </c>
      <c r="G14" s="11">
        <v>42677</v>
      </c>
      <c r="H14" s="11">
        <v>42788</v>
      </c>
      <c r="I14" s="17" t="s">
        <v>57</v>
      </c>
      <c r="J14" s="9">
        <f t="shared" si="0"/>
        <v>438</v>
      </c>
      <c r="K14" s="13">
        <v>598</v>
      </c>
      <c r="P14" s="13">
        <v>1120</v>
      </c>
      <c r="Q14" s="14">
        <f t="shared" si="1"/>
        <v>2.5570776255707761</v>
      </c>
      <c r="R14" s="19">
        <f t="shared" si="2"/>
        <v>522</v>
      </c>
      <c r="S14" s="22">
        <f t="shared" si="3"/>
        <v>4.7027027027027026</v>
      </c>
      <c r="T14" s="22">
        <v>50</v>
      </c>
      <c r="U14" s="22">
        <f t="shared" si="4"/>
        <v>5.9013323999999967</v>
      </c>
      <c r="V14" s="37">
        <v>13.2963</v>
      </c>
      <c r="W14" s="22">
        <f t="shared" si="5"/>
        <v>1.187169642857143</v>
      </c>
      <c r="X14" s="37">
        <v>0.248389</v>
      </c>
      <c r="Y14" s="37">
        <v>3.6863000000000001</v>
      </c>
      <c r="Z14" s="31">
        <v>0.14882600000000001</v>
      </c>
      <c r="AA14" s="13">
        <v>2</v>
      </c>
      <c r="AB14" s="13">
        <v>7</v>
      </c>
      <c r="AC14" s="13">
        <v>1</v>
      </c>
      <c r="AD14" s="15">
        <v>15</v>
      </c>
      <c r="AE14" s="15">
        <v>12</v>
      </c>
      <c r="AF14" s="15">
        <f t="shared" si="6"/>
        <v>180</v>
      </c>
    </row>
    <row r="15" spans="1:50" outlineLevel="2" x14ac:dyDescent="0.2">
      <c r="A15" s="9">
        <v>14</v>
      </c>
      <c r="B15" s="9" t="s">
        <v>53</v>
      </c>
      <c r="C15" s="9" t="s">
        <v>78</v>
      </c>
      <c r="D15" s="10" t="s">
        <v>253</v>
      </c>
      <c r="E15" s="9" t="s">
        <v>143</v>
      </c>
      <c r="F15" s="11">
        <v>42311</v>
      </c>
      <c r="G15" s="11">
        <v>42677</v>
      </c>
      <c r="H15" s="11">
        <v>42788</v>
      </c>
      <c r="I15" s="17" t="s">
        <v>57</v>
      </c>
      <c r="J15" s="9">
        <f t="shared" si="0"/>
        <v>477</v>
      </c>
      <c r="K15" s="13">
        <v>596</v>
      </c>
      <c r="P15" s="13">
        <v>1010</v>
      </c>
      <c r="Q15" s="14">
        <f t="shared" si="1"/>
        <v>2.1174004192872116</v>
      </c>
      <c r="R15" s="19">
        <f t="shared" si="2"/>
        <v>414</v>
      </c>
      <c r="S15" s="22">
        <f t="shared" si="3"/>
        <v>3.7297297297297298</v>
      </c>
      <c r="T15" s="22">
        <v>49</v>
      </c>
      <c r="U15" s="22">
        <f t="shared" si="4"/>
        <v>5.1297341000000012</v>
      </c>
      <c r="V15" s="37">
        <v>10.4316</v>
      </c>
      <c r="W15" s="22">
        <f t="shared" si="5"/>
        <v>1.0328316831683169</v>
      </c>
      <c r="X15" s="37">
        <v>0.33619399999999999</v>
      </c>
      <c r="Y15" s="37">
        <v>4.3332199999999998</v>
      </c>
      <c r="Z15" s="31">
        <v>0.33679399999999998</v>
      </c>
      <c r="AA15" s="13">
        <v>3</v>
      </c>
      <c r="AB15" s="13">
        <v>7</v>
      </c>
      <c r="AC15" s="13">
        <v>1</v>
      </c>
      <c r="AD15" s="15">
        <v>16</v>
      </c>
      <c r="AE15" s="15">
        <v>13</v>
      </c>
      <c r="AF15" s="15">
        <f t="shared" si="6"/>
        <v>208</v>
      </c>
    </row>
    <row r="16" spans="1:50" outlineLevel="1" x14ac:dyDescent="0.2">
      <c r="A16" s="9">
        <v>15</v>
      </c>
      <c r="B16" s="9" t="s">
        <v>53</v>
      </c>
      <c r="C16" s="9" t="s">
        <v>78</v>
      </c>
      <c r="D16" s="10" t="s">
        <v>69</v>
      </c>
      <c r="E16" s="9" t="s">
        <v>143</v>
      </c>
      <c r="F16" s="11">
        <v>42356</v>
      </c>
      <c r="G16" s="11">
        <v>42677</v>
      </c>
      <c r="H16" s="11">
        <v>42788</v>
      </c>
      <c r="I16" s="17" t="s">
        <v>57</v>
      </c>
      <c r="J16" s="9">
        <f t="shared" si="0"/>
        <v>432</v>
      </c>
      <c r="K16" s="13">
        <v>726</v>
      </c>
      <c r="P16" s="13">
        <v>1220</v>
      </c>
      <c r="Q16" s="14">
        <f t="shared" si="1"/>
        <v>2.824074074074074</v>
      </c>
      <c r="R16" s="19">
        <f t="shared" si="2"/>
        <v>494</v>
      </c>
      <c r="S16" s="22">
        <f t="shared" si="3"/>
        <v>4.4504504504504503</v>
      </c>
      <c r="T16" s="22">
        <v>54.5</v>
      </c>
      <c r="U16" s="22">
        <f t="shared" si="4"/>
        <v>8.2186500000000002</v>
      </c>
      <c r="V16" s="37">
        <v>14.162800000000001</v>
      </c>
      <c r="W16" s="22">
        <f t="shared" si="5"/>
        <v>1.1608852459016394</v>
      </c>
      <c r="X16" s="37">
        <v>0.42414600000000002</v>
      </c>
      <c r="Y16" s="37">
        <v>4.1254299999999997</v>
      </c>
      <c r="Z16" s="31">
        <v>0.31850000000000001</v>
      </c>
      <c r="AA16" s="13">
        <v>4</v>
      </c>
      <c r="AB16" s="13">
        <v>7</v>
      </c>
      <c r="AC16" s="13">
        <v>1</v>
      </c>
      <c r="AD16" s="15">
        <v>15.5</v>
      </c>
      <c r="AE16" s="15">
        <v>13</v>
      </c>
      <c r="AF16" s="15">
        <f t="shared" si="6"/>
        <v>201.5</v>
      </c>
    </row>
    <row r="17" spans="1:32" outlineLevel="2" x14ac:dyDescent="0.2">
      <c r="A17" s="9">
        <v>16</v>
      </c>
      <c r="B17" s="9" t="s">
        <v>53</v>
      </c>
      <c r="C17" s="9" t="s">
        <v>78</v>
      </c>
      <c r="D17" s="10" t="s">
        <v>70</v>
      </c>
      <c r="E17" s="9" t="s">
        <v>143</v>
      </c>
      <c r="F17" s="11">
        <v>42333</v>
      </c>
      <c r="G17" s="11">
        <v>42677</v>
      </c>
      <c r="H17" s="11">
        <v>42788</v>
      </c>
      <c r="I17" s="17" t="s">
        <v>57</v>
      </c>
      <c r="J17" s="9">
        <f t="shared" si="0"/>
        <v>455</v>
      </c>
      <c r="K17" s="13">
        <v>626</v>
      </c>
      <c r="P17" s="13">
        <v>1140</v>
      </c>
      <c r="Q17" s="14">
        <f t="shared" si="1"/>
        <v>2.5054945054945055</v>
      </c>
      <c r="R17" s="19">
        <f t="shared" si="2"/>
        <v>514</v>
      </c>
      <c r="S17" s="22">
        <f t="shared" si="3"/>
        <v>4.6306306306306304</v>
      </c>
      <c r="T17" s="22">
        <v>54</v>
      </c>
      <c r="U17" s="22">
        <f t="shared" si="4"/>
        <v>7.808527999999999</v>
      </c>
      <c r="V17" s="37">
        <v>11.8299</v>
      </c>
      <c r="W17" s="22">
        <f t="shared" si="5"/>
        <v>1.0377105263157895</v>
      </c>
      <c r="X17" s="37">
        <v>0.224498</v>
      </c>
      <c r="Y17" s="37">
        <v>2.1905999999999999</v>
      </c>
      <c r="Z17" s="31">
        <v>0.39198899999999998</v>
      </c>
      <c r="AA17" s="13">
        <v>4</v>
      </c>
      <c r="AB17" s="13">
        <v>7</v>
      </c>
      <c r="AC17" s="13">
        <v>1</v>
      </c>
      <c r="AD17" s="15">
        <v>15</v>
      </c>
      <c r="AE17" s="15">
        <v>13</v>
      </c>
      <c r="AF17" s="15">
        <f t="shared" si="6"/>
        <v>195</v>
      </c>
    </row>
    <row r="18" spans="1:32" outlineLevel="2" x14ac:dyDescent="0.2">
      <c r="A18" s="9">
        <v>17</v>
      </c>
      <c r="B18" s="9" t="s">
        <v>53</v>
      </c>
      <c r="C18" s="9" t="s">
        <v>78</v>
      </c>
      <c r="D18" s="10" t="s">
        <v>71</v>
      </c>
      <c r="E18" s="9" t="s">
        <v>143</v>
      </c>
      <c r="F18" s="11">
        <v>42401</v>
      </c>
      <c r="G18" s="11">
        <v>42677</v>
      </c>
      <c r="H18" s="11">
        <v>42788</v>
      </c>
      <c r="I18" s="17" t="s">
        <v>57</v>
      </c>
      <c r="J18" s="9">
        <f t="shared" si="0"/>
        <v>387</v>
      </c>
      <c r="K18" s="13">
        <v>604</v>
      </c>
      <c r="P18" s="13">
        <v>1000</v>
      </c>
      <c r="Q18" s="14">
        <f t="shared" si="1"/>
        <v>2.5839793281653747</v>
      </c>
      <c r="R18" s="19">
        <f t="shared" si="2"/>
        <v>396</v>
      </c>
      <c r="S18" s="22">
        <f t="shared" si="3"/>
        <v>3.5675675675675675</v>
      </c>
      <c r="T18" s="22">
        <v>51</v>
      </c>
      <c r="U18" s="22">
        <f t="shared" si="4"/>
        <v>6.8140656999999987</v>
      </c>
      <c r="V18" s="37">
        <v>11.8687</v>
      </c>
      <c r="W18" s="22">
        <f t="shared" si="5"/>
        <v>1.1868700000000001</v>
      </c>
      <c r="X18" s="37">
        <v>0.38077899999999998</v>
      </c>
      <c r="Y18" s="37">
        <v>3.7327699999999999</v>
      </c>
      <c r="Z18" s="31">
        <v>0.30168099999999998</v>
      </c>
      <c r="AA18" s="13">
        <v>4</v>
      </c>
      <c r="AB18" s="13">
        <v>7</v>
      </c>
      <c r="AC18" s="13">
        <v>1</v>
      </c>
      <c r="AD18" s="15">
        <v>15</v>
      </c>
      <c r="AE18" s="15">
        <v>12.5</v>
      </c>
      <c r="AF18" s="15">
        <f t="shared" si="6"/>
        <v>187.5</v>
      </c>
    </row>
    <row r="19" spans="1:32" outlineLevel="2" x14ac:dyDescent="0.2">
      <c r="A19" s="9">
        <v>18</v>
      </c>
      <c r="B19" s="9" t="s">
        <v>53</v>
      </c>
      <c r="C19" s="9" t="s">
        <v>78</v>
      </c>
      <c r="D19" s="10" t="s">
        <v>72</v>
      </c>
      <c r="E19" s="9" t="s">
        <v>143</v>
      </c>
      <c r="F19" s="11">
        <v>42353</v>
      </c>
      <c r="G19" s="11">
        <v>42677</v>
      </c>
      <c r="H19" s="11">
        <v>42788</v>
      </c>
      <c r="I19" s="17" t="s">
        <v>57</v>
      </c>
      <c r="J19" s="9">
        <f t="shared" si="0"/>
        <v>435</v>
      </c>
      <c r="K19" s="13">
        <v>632</v>
      </c>
      <c r="P19" s="13">
        <v>1115</v>
      </c>
      <c r="Q19" s="14">
        <f t="shared" si="1"/>
        <v>2.5632183908045976</v>
      </c>
      <c r="R19" s="19">
        <f t="shared" si="2"/>
        <v>483</v>
      </c>
      <c r="S19" s="22">
        <f t="shared" si="3"/>
        <v>4.3513513513513518</v>
      </c>
      <c r="T19" s="22">
        <v>52</v>
      </c>
      <c r="U19" s="22">
        <f t="shared" si="4"/>
        <v>6.934043</v>
      </c>
      <c r="V19" s="37">
        <v>12.3956</v>
      </c>
      <c r="W19" s="22">
        <f t="shared" si="5"/>
        <v>1.1117130044843049</v>
      </c>
      <c r="X19" s="37">
        <v>0.19411400000000001</v>
      </c>
      <c r="Y19" s="37">
        <v>3.3949500000000001</v>
      </c>
      <c r="Z19" s="31">
        <v>0.336978</v>
      </c>
      <c r="AA19" s="13">
        <v>3</v>
      </c>
      <c r="AB19" s="13">
        <v>6</v>
      </c>
      <c r="AC19" s="13">
        <v>1</v>
      </c>
      <c r="AD19" s="15">
        <v>16.5</v>
      </c>
      <c r="AE19" s="15">
        <v>13</v>
      </c>
      <c r="AF19" s="15">
        <f t="shared" si="6"/>
        <v>214.5</v>
      </c>
    </row>
    <row r="20" spans="1:32" outlineLevel="1" x14ac:dyDescent="0.2">
      <c r="A20" s="9">
        <v>19</v>
      </c>
      <c r="B20" s="9" t="s">
        <v>53</v>
      </c>
      <c r="C20" s="9" t="s">
        <v>76</v>
      </c>
      <c r="D20" s="10" t="s">
        <v>205</v>
      </c>
      <c r="E20" s="9" t="s">
        <v>174</v>
      </c>
      <c r="F20" s="11">
        <v>42381</v>
      </c>
      <c r="G20" s="11">
        <v>42677</v>
      </c>
      <c r="H20" s="11">
        <v>42788</v>
      </c>
      <c r="I20" s="17" t="s">
        <v>58</v>
      </c>
      <c r="J20" s="9">
        <f t="shared" si="0"/>
        <v>407</v>
      </c>
      <c r="K20" s="13">
        <v>446</v>
      </c>
      <c r="P20" s="13">
        <v>822</v>
      </c>
      <c r="Q20" s="14">
        <f t="shared" si="1"/>
        <v>2.0196560196560198</v>
      </c>
      <c r="R20" s="19">
        <f t="shared" si="2"/>
        <v>376</v>
      </c>
      <c r="S20" s="22">
        <f t="shared" si="3"/>
        <v>3.3873873873873874</v>
      </c>
      <c r="T20" s="22">
        <v>46</v>
      </c>
      <c r="U20" s="22">
        <f t="shared" si="4"/>
        <v>4.1293751999999992</v>
      </c>
      <c r="V20" s="37">
        <v>9.7743300000000009</v>
      </c>
      <c r="W20" s="22">
        <f t="shared" si="5"/>
        <v>1.1890912408759124</v>
      </c>
      <c r="X20" s="37">
        <v>0.16961799999999999</v>
      </c>
      <c r="Y20" s="37">
        <v>4.6747699999999996</v>
      </c>
      <c r="Z20" s="31">
        <v>0.195997</v>
      </c>
      <c r="AA20" s="13">
        <v>1</v>
      </c>
      <c r="AB20" s="13">
        <v>8</v>
      </c>
      <c r="AC20" s="13">
        <v>1</v>
      </c>
      <c r="AD20" s="15">
        <v>14</v>
      </c>
      <c r="AE20" s="15">
        <v>11.5</v>
      </c>
      <c r="AF20" s="15">
        <f t="shared" si="6"/>
        <v>161</v>
      </c>
    </row>
    <row r="21" spans="1:32" outlineLevel="2" x14ac:dyDescent="0.2">
      <c r="A21" s="9">
        <v>20</v>
      </c>
      <c r="B21" s="9" t="s">
        <v>53</v>
      </c>
      <c r="C21" s="9" t="s">
        <v>76</v>
      </c>
      <c r="D21" s="10" t="s">
        <v>206</v>
      </c>
      <c r="E21" s="9" t="s">
        <v>207</v>
      </c>
      <c r="F21" s="11">
        <v>42356</v>
      </c>
      <c r="G21" s="11">
        <v>42677</v>
      </c>
      <c r="H21" s="11">
        <v>42788</v>
      </c>
      <c r="I21" s="17" t="s">
        <v>58</v>
      </c>
      <c r="J21" s="9">
        <f t="shared" si="0"/>
        <v>432</v>
      </c>
      <c r="K21" s="13">
        <v>440</v>
      </c>
      <c r="P21" s="13">
        <v>806</v>
      </c>
      <c r="Q21" s="14">
        <f t="shared" si="1"/>
        <v>1.8657407407407407</v>
      </c>
      <c r="R21" s="19">
        <f t="shared" si="2"/>
        <v>366</v>
      </c>
      <c r="S21" s="22">
        <f t="shared" si="3"/>
        <v>3.2972972972972974</v>
      </c>
      <c r="T21" s="22">
        <v>47.5</v>
      </c>
      <c r="U21" s="22">
        <f t="shared" si="4"/>
        <v>4.6830283999999986</v>
      </c>
      <c r="V21" s="37">
        <v>10.120200000000001</v>
      </c>
      <c r="W21" s="22">
        <f t="shared" si="5"/>
        <v>1.25560794044665</v>
      </c>
      <c r="X21" s="37">
        <v>0.201628</v>
      </c>
      <c r="Y21" s="37">
        <v>4.5594599999999996</v>
      </c>
      <c r="Z21" s="14">
        <v>0.283111</v>
      </c>
      <c r="AA21" s="13">
        <v>3</v>
      </c>
      <c r="AB21" s="13">
        <v>6</v>
      </c>
      <c r="AC21" s="13">
        <v>1</v>
      </c>
      <c r="AD21" s="15">
        <v>15</v>
      </c>
      <c r="AE21" s="15">
        <v>12.5</v>
      </c>
      <c r="AF21" s="15">
        <f t="shared" si="6"/>
        <v>187.5</v>
      </c>
    </row>
    <row r="22" spans="1:32" outlineLevel="2" x14ac:dyDescent="0.2">
      <c r="A22" s="9">
        <v>21</v>
      </c>
      <c r="B22" s="9" t="s">
        <v>53</v>
      </c>
      <c r="C22" s="9" t="s">
        <v>76</v>
      </c>
      <c r="D22" s="10" t="s">
        <v>208</v>
      </c>
      <c r="E22" s="9" t="s">
        <v>174</v>
      </c>
      <c r="F22" s="11">
        <v>42441</v>
      </c>
      <c r="G22" s="11">
        <v>42677</v>
      </c>
      <c r="H22" s="11">
        <v>42788</v>
      </c>
      <c r="I22" s="17" t="s">
        <v>58</v>
      </c>
      <c r="J22" s="9">
        <f t="shared" si="0"/>
        <v>347</v>
      </c>
      <c r="K22" s="13">
        <v>448</v>
      </c>
      <c r="P22" s="13">
        <v>788</v>
      </c>
      <c r="Q22" s="14">
        <f t="shared" si="1"/>
        <v>2.2708933717579249</v>
      </c>
      <c r="R22" s="19">
        <f t="shared" si="2"/>
        <v>340</v>
      </c>
      <c r="S22" s="22">
        <f t="shared" si="3"/>
        <v>3.0630630630630629</v>
      </c>
      <c r="T22" s="22">
        <v>47</v>
      </c>
      <c r="U22" s="22">
        <f t="shared" si="4"/>
        <v>5.1920244999999996</v>
      </c>
      <c r="V22" s="37">
        <v>10.578900000000001</v>
      </c>
      <c r="W22" s="22">
        <f t="shared" si="5"/>
        <v>1.3425</v>
      </c>
      <c r="X22" s="37">
        <v>0.161852</v>
      </c>
      <c r="Y22" s="37">
        <v>3.8294899999999998</v>
      </c>
      <c r="Z22" s="31">
        <v>0.213725</v>
      </c>
      <c r="AA22" s="13">
        <v>3</v>
      </c>
      <c r="AB22" s="13">
        <v>6</v>
      </c>
      <c r="AC22" s="13">
        <v>1</v>
      </c>
      <c r="AD22" s="15">
        <v>16</v>
      </c>
      <c r="AE22" s="15">
        <v>12.5</v>
      </c>
      <c r="AF22" s="15">
        <f t="shared" si="6"/>
        <v>200</v>
      </c>
    </row>
    <row r="23" spans="1:32" outlineLevel="2" x14ac:dyDescent="0.2">
      <c r="A23" s="9">
        <v>22</v>
      </c>
      <c r="B23" s="9" t="s">
        <v>53</v>
      </c>
      <c r="C23" s="9" t="s">
        <v>76</v>
      </c>
      <c r="D23" s="10" t="s">
        <v>209</v>
      </c>
      <c r="E23" s="9" t="s">
        <v>143</v>
      </c>
      <c r="F23" s="11">
        <v>42410</v>
      </c>
      <c r="G23" s="11">
        <v>42677</v>
      </c>
      <c r="H23" s="11">
        <v>42788</v>
      </c>
      <c r="I23" s="17" t="s">
        <v>58</v>
      </c>
      <c r="J23" s="9">
        <f t="shared" si="0"/>
        <v>378</v>
      </c>
      <c r="K23" s="13">
        <v>492</v>
      </c>
      <c r="P23" s="13">
        <v>846</v>
      </c>
      <c r="Q23" s="14">
        <f t="shared" si="1"/>
        <v>2.2380952380952381</v>
      </c>
      <c r="R23" s="19">
        <f t="shared" si="2"/>
        <v>354</v>
      </c>
      <c r="S23" s="22">
        <f t="shared" si="3"/>
        <v>3.189189189189189</v>
      </c>
      <c r="T23" s="22">
        <v>48</v>
      </c>
      <c r="U23" s="22">
        <f t="shared" si="4"/>
        <v>5.3908360000000002</v>
      </c>
      <c r="V23" s="37">
        <v>9.9813299999999998</v>
      </c>
      <c r="W23" s="22">
        <f t="shared" si="5"/>
        <v>1.1798262411347515</v>
      </c>
      <c r="X23" s="37">
        <v>0.251054</v>
      </c>
      <c r="Y23" s="37">
        <v>3.38598</v>
      </c>
      <c r="Z23" s="31">
        <v>0.15925</v>
      </c>
      <c r="AA23" s="13">
        <v>2</v>
      </c>
      <c r="AB23" s="13">
        <v>6</v>
      </c>
      <c r="AC23" s="13">
        <v>1</v>
      </c>
      <c r="AD23" s="15">
        <v>15</v>
      </c>
      <c r="AE23" s="15">
        <v>12</v>
      </c>
      <c r="AF23" s="15">
        <f t="shared" si="6"/>
        <v>180</v>
      </c>
    </row>
    <row r="24" spans="1:32" outlineLevel="2" x14ac:dyDescent="0.2">
      <c r="A24" s="9">
        <v>23</v>
      </c>
      <c r="B24" s="9" t="s">
        <v>53</v>
      </c>
      <c r="C24" s="9" t="s">
        <v>76</v>
      </c>
      <c r="D24" s="10" t="s">
        <v>210</v>
      </c>
      <c r="E24" s="9" t="s">
        <v>174</v>
      </c>
      <c r="F24" s="11">
        <v>42386</v>
      </c>
      <c r="G24" s="11">
        <v>42677</v>
      </c>
      <c r="H24" s="11">
        <v>42788</v>
      </c>
      <c r="I24" s="17" t="s">
        <v>58</v>
      </c>
      <c r="J24" s="9">
        <f t="shared" si="0"/>
        <v>402</v>
      </c>
      <c r="K24" s="13">
        <v>436</v>
      </c>
      <c r="P24" s="13">
        <v>838</v>
      </c>
      <c r="Q24" s="14">
        <f t="shared" si="1"/>
        <v>2.0845771144278609</v>
      </c>
      <c r="R24" s="19">
        <f t="shared" si="2"/>
        <v>402</v>
      </c>
      <c r="S24" s="22">
        <f t="shared" si="3"/>
        <v>3.6216216216216215</v>
      </c>
      <c r="T24" s="22">
        <v>47.5</v>
      </c>
      <c r="U24" s="22">
        <f t="shared" si="4"/>
        <v>4.9265788999999973</v>
      </c>
      <c r="V24" s="37">
        <v>10.0937</v>
      </c>
      <c r="W24" s="22">
        <f t="shared" si="5"/>
        <v>1.2044988066825775</v>
      </c>
      <c r="X24" s="37">
        <v>0.30753399999999997</v>
      </c>
      <c r="Y24" s="37">
        <v>4.0037200000000004</v>
      </c>
      <c r="Z24" s="31">
        <v>0.38995800000000003</v>
      </c>
      <c r="AA24" s="13">
        <v>2</v>
      </c>
      <c r="AB24" s="13">
        <v>6</v>
      </c>
      <c r="AC24" s="13">
        <v>2</v>
      </c>
      <c r="AD24" s="15">
        <v>14.5</v>
      </c>
      <c r="AE24" s="15">
        <v>11.5</v>
      </c>
      <c r="AF24" s="15">
        <f t="shared" si="6"/>
        <v>166.75</v>
      </c>
    </row>
    <row r="25" spans="1:32" outlineLevel="2" x14ac:dyDescent="0.2">
      <c r="A25" s="9">
        <v>24</v>
      </c>
      <c r="B25" s="9" t="s">
        <v>53</v>
      </c>
      <c r="C25" s="9" t="s">
        <v>76</v>
      </c>
      <c r="D25" s="10" t="s">
        <v>211</v>
      </c>
      <c r="E25" s="9" t="s">
        <v>143</v>
      </c>
      <c r="F25" s="11">
        <v>42423</v>
      </c>
      <c r="G25" s="11">
        <v>42677</v>
      </c>
      <c r="H25" s="11">
        <v>42788</v>
      </c>
      <c r="I25" s="17" t="s">
        <v>58</v>
      </c>
      <c r="J25" s="9">
        <f t="shared" si="0"/>
        <v>365</v>
      </c>
      <c r="K25" s="13">
        <v>642</v>
      </c>
      <c r="P25" s="13">
        <v>1080</v>
      </c>
      <c r="Q25" s="14">
        <f t="shared" si="1"/>
        <v>2.9589041095890409</v>
      </c>
      <c r="R25" s="19">
        <f t="shared" si="2"/>
        <v>438</v>
      </c>
      <c r="S25" s="22">
        <f t="shared" si="3"/>
        <v>3.9459459459459461</v>
      </c>
      <c r="T25" s="22">
        <v>51</v>
      </c>
      <c r="U25" s="22">
        <f t="shared" si="4"/>
        <v>7.0131634999999992</v>
      </c>
      <c r="V25" s="37">
        <v>13.2257</v>
      </c>
      <c r="W25" s="22">
        <f t="shared" si="5"/>
        <v>1.2246018518518518</v>
      </c>
      <c r="X25" s="37">
        <v>0.226489</v>
      </c>
      <c r="Y25" s="37">
        <v>4.3124799999999999</v>
      </c>
      <c r="Z25" s="14">
        <v>0.30168600000000001</v>
      </c>
      <c r="AA25" s="13">
        <v>3</v>
      </c>
      <c r="AB25" s="13">
        <v>6</v>
      </c>
      <c r="AC25" s="13">
        <v>1</v>
      </c>
      <c r="AD25" s="15">
        <v>16</v>
      </c>
      <c r="AE25" s="15">
        <v>12.5</v>
      </c>
      <c r="AF25" s="15">
        <f t="shared" si="6"/>
        <v>200</v>
      </c>
    </row>
    <row r="26" spans="1:32" outlineLevel="2" x14ac:dyDescent="0.2">
      <c r="A26" s="9">
        <v>25</v>
      </c>
      <c r="B26" s="9" t="s">
        <v>53</v>
      </c>
      <c r="C26" s="9" t="s">
        <v>76</v>
      </c>
      <c r="D26" s="10" t="s">
        <v>212</v>
      </c>
      <c r="E26" s="9" t="s">
        <v>213</v>
      </c>
      <c r="F26" s="11">
        <v>42389</v>
      </c>
      <c r="G26" s="11">
        <v>42677</v>
      </c>
      <c r="H26" s="11">
        <v>42788</v>
      </c>
      <c r="I26" s="17" t="s">
        <v>58</v>
      </c>
      <c r="J26" s="9">
        <f t="shared" si="0"/>
        <v>399</v>
      </c>
      <c r="K26" s="13">
        <v>544</v>
      </c>
      <c r="P26" s="13">
        <v>922</v>
      </c>
      <c r="Q26" s="14">
        <f t="shared" si="1"/>
        <v>2.3107769423558899</v>
      </c>
      <c r="R26" s="19">
        <f t="shared" si="2"/>
        <v>378</v>
      </c>
      <c r="S26" s="22">
        <f t="shared" si="3"/>
        <v>3.4054054054054053</v>
      </c>
      <c r="T26" s="22">
        <v>46</v>
      </c>
      <c r="U26" s="22">
        <f t="shared" si="4"/>
        <v>4.1985031999999975</v>
      </c>
      <c r="V26" s="37">
        <v>10.408099999999999</v>
      </c>
      <c r="W26" s="22">
        <f t="shared" si="5"/>
        <v>1.1288611713665941</v>
      </c>
      <c r="X26" s="37">
        <v>0.22361900000000001</v>
      </c>
      <c r="Y26" s="37">
        <v>4.0944500000000001</v>
      </c>
      <c r="Z26" s="14">
        <v>0.31850000000000001</v>
      </c>
      <c r="AA26" s="13">
        <v>3</v>
      </c>
      <c r="AB26" s="13">
        <v>6</v>
      </c>
      <c r="AC26" s="13">
        <v>1</v>
      </c>
      <c r="AD26" s="15">
        <v>15.5</v>
      </c>
      <c r="AE26" s="15">
        <v>12</v>
      </c>
      <c r="AF26" s="15">
        <f t="shared" si="6"/>
        <v>186</v>
      </c>
    </row>
    <row r="27" spans="1:32" outlineLevel="1" x14ac:dyDescent="0.2">
      <c r="A27" s="9">
        <v>26</v>
      </c>
      <c r="B27" s="9" t="s">
        <v>53</v>
      </c>
      <c r="C27" s="9" t="s">
        <v>76</v>
      </c>
      <c r="D27" s="10" t="s">
        <v>214</v>
      </c>
      <c r="E27" s="9" t="s">
        <v>174</v>
      </c>
      <c r="F27" s="11">
        <v>42435</v>
      </c>
      <c r="G27" s="11">
        <v>42677</v>
      </c>
      <c r="H27" s="11">
        <v>42788</v>
      </c>
      <c r="I27" s="17" t="s">
        <v>58</v>
      </c>
      <c r="J27" s="9">
        <f t="shared" si="0"/>
        <v>353</v>
      </c>
      <c r="K27" s="13">
        <v>346</v>
      </c>
      <c r="P27" s="13">
        <v>630</v>
      </c>
      <c r="Q27" s="14">
        <f t="shared" si="1"/>
        <v>1.7847025495750708</v>
      </c>
      <c r="R27" s="19">
        <f t="shared" si="2"/>
        <v>284</v>
      </c>
      <c r="S27" s="22">
        <f t="shared" si="3"/>
        <v>2.5585585585585586</v>
      </c>
      <c r="T27" s="22">
        <v>44</v>
      </c>
      <c r="U27" s="22">
        <f t="shared" si="4"/>
        <v>3.6340701999999974</v>
      </c>
      <c r="V27" s="37">
        <v>8.3281500000000008</v>
      </c>
      <c r="W27" s="22">
        <f t="shared" si="5"/>
        <v>1.3219285714285716</v>
      </c>
      <c r="X27" s="37">
        <v>0.133877</v>
      </c>
      <c r="Y27" s="37">
        <v>3.9280200000000001</v>
      </c>
      <c r="Z27" s="14">
        <v>0.16087799999999999</v>
      </c>
      <c r="AA27" s="13">
        <v>2</v>
      </c>
      <c r="AB27" s="13">
        <v>6</v>
      </c>
      <c r="AC27" s="13">
        <v>1</v>
      </c>
      <c r="AD27" s="15">
        <v>14</v>
      </c>
      <c r="AE27" s="15">
        <v>11</v>
      </c>
      <c r="AF27" s="15">
        <f t="shared" si="6"/>
        <v>154</v>
      </c>
    </row>
    <row r="28" spans="1:32" x14ac:dyDescent="0.2">
      <c r="A28" s="9">
        <v>27</v>
      </c>
      <c r="B28" s="9" t="s">
        <v>53</v>
      </c>
      <c r="C28" s="9" t="s">
        <v>76</v>
      </c>
      <c r="D28" s="10" t="s">
        <v>215</v>
      </c>
      <c r="E28" s="9" t="s">
        <v>207</v>
      </c>
      <c r="F28" s="11">
        <v>42298</v>
      </c>
      <c r="G28" s="11">
        <v>42677</v>
      </c>
      <c r="H28" s="11">
        <v>42788</v>
      </c>
      <c r="I28" s="17" t="s">
        <v>58</v>
      </c>
      <c r="J28" s="9">
        <f t="shared" si="0"/>
        <v>490</v>
      </c>
      <c r="K28" s="13">
        <v>482</v>
      </c>
      <c r="P28" s="13">
        <v>796</v>
      </c>
      <c r="Q28" s="14">
        <f t="shared" si="1"/>
        <v>1.6244897959183673</v>
      </c>
      <c r="R28" s="19">
        <f t="shared" si="2"/>
        <v>314</v>
      </c>
      <c r="S28" s="22">
        <f t="shared" si="3"/>
        <v>2.8288288288288288</v>
      </c>
      <c r="T28" s="22">
        <v>44</v>
      </c>
      <c r="U28" s="22">
        <f t="shared" si="4"/>
        <v>2.5034639999999975</v>
      </c>
      <c r="V28" s="37">
        <v>10.154999999999999</v>
      </c>
      <c r="W28" s="22">
        <f t="shared" si="5"/>
        <v>1.2757537688442211</v>
      </c>
      <c r="X28" s="37">
        <v>0.18301899999999999</v>
      </c>
      <c r="Y28" s="37">
        <v>4.0126999999999997</v>
      </c>
      <c r="Z28" s="14">
        <v>0.15962599999999999</v>
      </c>
      <c r="AA28" s="13">
        <v>3</v>
      </c>
      <c r="AB28" s="13">
        <v>7</v>
      </c>
      <c r="AC28" s="13">
        <v>1</v>
      </c>
      <c r="AD28" s="15">
        <v>14</v>
      </c>
      <c r="AE28" s="15">
        <v>10</v>
      </c>
      <c r="AF28" s="15">
        <f t="shared" si="6"/>
        <v>140</v>
      </c>
    </row>
    <row r="29" spans="1:32" x14ac:dyDescent="0.2">
      <c r="A29" s="9">
        <v>28</v>
      </c>
      <c r="B29" s="9" t="s">
        <v>53</v>
      </c>
      <c r="C29" s="9" t="s">
        <v>200</v>
      </c>
      <c r="D29" s="10" t="s">
        <v>74</v>
      </c>
      <c r="E29" s="9" t="s">
        <v>199</v>
      </c>
      <c r="F29" s="11">
        <v>42446</v>
      </c>
      <c r="G29" s="11">
        <v>42677</v>
      </c>
      <c r="H29" s="11">
        <v>42788</v>
      </c>
      <c r="I29" s="10" t="s">
        <v>59</v>
      </c>
      <c r="J29" s="9">
        <f t="shared" si="0"/>
        <v>342</v>
      </c>
      <c r="K29" s="13">
        <v>766</v>
      </c>
      <c r="P29" s="13">
        <v>1095</v>
      </c>
      <c r="Q29" s="14">
        <f t="shared" si="1"/>
        <v>3.2017543859649122</v>
      </c>
      <c r="R29" s="19">
        <f t="shared" si="2"/>
        <v>329</v>
      </c>
      <c r="S29" s="22">
        <f t="shared" si="3"/>
        <v>2.9639639639639639</v>
      </c>
      <c r="T29" s="22">
        <v>46</v>
      </c>
      <c r="U29" s="22">
        <f t="shared" si="4"/>
        <v>4.7451331999999997</v>
      </c>
      <c r="V29" s="37">
        <v>11.0982</v>
      </c>
      <c r="W29" s="22">
        <f t="shared" si="5"/>
        <v>1.0135342465753425</v>
      </c>
      <c r="X29" s="37">
        <v>0.31212099999999998</v>
      </c>
      <c r="Y29" s="37">
        <v>4.9273899999999999</v>
      </c>
      <c r="Z29" s="14">
        <v>0.40957100000000002</v>
      </c>
      <c r="AA29" s="13">
        <v>4</v>
      </c>
      <c r="AB29" s="13">
        <v>8</v>
      </c>
      <c r="AC29" s="13">
        <v>1</v>
      </c>
      <c r="AD29" s="15">
        <v>13.5</v>
      </c>
      <c r="AE29" s="15">
        <v>11.5</v>
      </c>
      <c r="AF29" s="15">
        <f t="shared" si="6"/>
        <v>155.25</v>
      </c>
    </row>
    <row r="30" spans="1:32" x14ac:dyDescent="0.2">
      <c r="A30" s="9">
        <v>29</v>
      </c>
      <c r="B30" s="9" t="s">
        <v>53</v>
      </c>
      <c r="C30" s="9" t="s">
        <v>200</v>
      </c>
      <c r="D30" s="10" t="s">
        <v>73</v>
      </c>
      <c r="E30" s="9" t="s">
        <v>199</v>
      </c>
      <c r="F30" s="11">
        <v>42439</v>
      </c>
      <c r="G30" s="11">
        <v>42677</v>
      </c>
      <c r="H30" s="11">
        <v>42788</v>
      </c>
      <c r="I30" s="10" t="s">
        <v>59</v>
      </c>
      <c r="J30" s="9">
        <f t="shared" si="0"/>
        <v>349</v>
      </c>
      <c r="K30" s="13">
        <v>682</v>
      </c>
      <c r="P30" s="13">
        <v>1015</v>
      </c>
      <c r="Q30" s="14">
        <f t="shared" si="1"/>
        <v>2.9083094555873927</v>
      </c>
      <c r="R30" s="19">
        <f t="shared" si="2"/>
        <v>333</v>
      </c>
      <c r="S30" s="22">
        <f t="shared" si="3"/>
        <v>3</v>
      </c>
      <c r="T30" s="22">
        <v>49</v>
      </c>
      <c r="U30" s="22">
        <f t="shared" si="4"/>
        <v>6.1692605</v>
      </c>
      <c r="V30" s="37">
        <v>10.951700000000001</v>
      </c>
      <c r="W30" s="22">
        <f t="shared" si="5"/>
        <v>1.078985221674877</v>
      </c>
      <c r="X30" s="37">
        <v>0.44252000000000002</v>
      </c>
      <c r="Y30" s="37">
        <v>5.5866499999999997</v>
      </c>
      <c r="Z30" s="14">
        <v>0.60152399999999995</v>
      </c>
      <c r="AA30" s="13">
        <v>3</v>
      </c>
      <c r="AB30" s="13">
        <v>6</v>
      </c>
      <c r="AC30" s="13">
        <v>2</v>
      </c>
      <c r="AD30" s="15">
        <v>15</v>
      </c>
      <c r="AE30" s="15">
        <v>11.5</v>
      </c>
      <c r="AF30" s="15">
        <f t="shared" si="6"/>
        <v>172.5</v>
      </c>
    </row>
    <row r="31" spans="1:32" x14ac:dyDescent="0.2">
      <c r="A31" s="9">
        <v>30</v>
      </c>
      <c r="B31" s="9" t="s">
        <v>53</v>
      </c>
      <c r="C31" s="9" t="s">
        <v>200</v>
      </c>
      <c r="D31" s="10" t="s">
        <v>75</v>
      </c>
      <c r="E31" s="9" t="s">
        <v>199</v>
      </c>
      <c r="F31" s="11">
        <v>42449</v>
      </c>
      <c r="G31" s="11">
        <v>42677</v>
      </c>
      <c r="H31" s="11">
        <v>42788</v>
      </c>
      <c r="I31" s="10" t="s">
        <v>59</v>
      </c>
      <c r="J31" s="9">
        <f t="shared" si="0"/>
        <v>339</v>
      </c>
      <c r="K31" s="13">
        <v>740</v>
      </c>
      <c r="P31" s="13">
        <v>1030</v>
      </c>
      <c r="Q31" s="14">
        <f t="shared" si="1"/>
        <v>3.0383480825958702</v>
      </c>
      <c r="R31" s="19">
        <f t="shared" si="2"/>
        <v>290</v>
      </c>
      <c r="S31" s="22">
        <f t="shared" si="3"/>
        <v>2.6126126126126126</v>
      </c>
      <c r="T31" s="22">
        <v>49.5</v>
      </c>
      <c r="U31" s="22">
        <f t="shared" si="4"/>
        <v>6.5196365499999995</v>
      </c>
      <c r="V31" s="37">
        <v>11.2751</v>
      </c>
      <c r="W31" s="22">
        <f t="shared" si="5"/>
        <v>1.0946699029126212</v>
      </c>
      <c r="X31" s="37">
        <v>0.43015300000000001</v>
      </c>
      <c r="Y31" s="37">
        <v>4.5405499999999996</v>
      </c>
      <c r="Z31" s="14">
        <v>0.42466599999999999</v>
      </c>
      <c r="AA31" s="13">
        <v>2</v>
      </c>
      <c r="AB31" s="13">
        <v>7</v>
      </c>
      <c r="AC31" s="13">
        <v>1</v>
      </c>
      <c r="AD31" s="15">
        <v>15.5</v>
      </c>
      <c r="AE31" s="15">
        <v>12.5</v>
      </c>
      <c r="AF31" s="15">
        <f t="shared" si="6"/>
        <v>193.75</v>
      </c>
    </row>
    <row r="32" spans="1:32" x14ac:dyDescent="0.2">
      <c r="A32" s="9">
        <v>31</v>
      </c>
      <c r="B32" s="9" t="s">
        <v>53</v>
      </c>
      <c r="C32" s="9" t="s">
        <v>201</v>
      </c>
      <c r="D32" s="10" t="s">
        <v>203</v>
      </c>
      <c r="E32" s="9" t="s">
        <v>174</v>
      </c>
      <c r="F32" s="11">
        <v>42199</v>
      </c>
      <c r="G32" s="11">
        <v>42677</v>
      </c>
      <c r="H32" s="11">
        <v>42788</v>
      </c>
      <c r="I32" s="12" t="s">
        <v>202</v>
      </c>
      <c r="J32" s="9">
        <f t="shared" si="0"/>
        <v>589</v>
      </c>
      <c r="K32" s="13">
        <v>524</v>
      </c>
      <c r="P32" s="13">
        <v>856</v>
      </c>
      <c r="Q32" s="14">
        <f t="shared" si="1"/>
        <v>1.4533106960950763</v>
      </c>
      <c r="R32" s="19">
        <f t="shared" si="2"/>
        <v>332</v>
      </c>
      <c r="S32" s="22">
        <f t="shared" si="3"/>
        <v>2.9909909909909911</v>
      </c>
      <c r="T32" s="22">
        <v>47</v>
      </c>
      <c r="U32" s="22">
        <f t="shared" si="4"/>
        <v>3.5785862999999987</v>
      </c>
      <c r="V32" s="37">
        <v>11.073600000000001</v>
      </c>
      <c r="W32" s="22">
        <f t="shared" si="5"/>
        <v>1.2936448598130841</v>
      </c>
      <c r="X32" s="37">
        <v>0.23141900000000001</v>
      </c>
      <c r="Y32" s="37">
        <v>4.5442799999999997</v>
      </c>
      <c r="Z32" s="14">
        <v>0.36042800000000003</v>
      </c>
      <c r="AA32" s="13">
        <v>2</v>
      </c>
      <c r="AB32" s="13">
        <v>6</v>
      </c>
      <c r="AC32" s="13">
        <v>1</v>
      </c>
      <c r="AD32" s="15">
        <v>14</v>
      </c>
      <c r="AE32" s="15">
        <v>11</v>
      </c>
      <c r="AF32" s="15">
        <f t="shared" si="6"/>
        <v>154</v>
      </c>
    </row>
    <row r="33" spans="1:32" x14ac:dyDescent="0.2">
      <c r="A33" s="9">
        <v>32</v>
      </c>
      <c r="B33" s="9" t="s">
        <v>53</v>
      </c>
      <c r="C33" s="9" t="s">
        <v>201</v>
      </c>
      <c r="D33" s="10" t="s">
        <v>204</v>
      </c>
      <c r="E33" s="9" t="s">
        <v>174</v>
      </c>
      <c r="F33" s="11">
        <v>42171</v>
      </c>
      <c r="G33" s="11">
        <v>42677</v>
      </c>
      <c r="H33" s="11">
        <v>42788</v>
      </c>
      <c r="I33" s="12" t="s">
        <v>202</v>
      </c>
      <c r="J33" s="9">
        <f t="shared" si="0"/>
        <v>617</v>
      </c>
      <c r="K33" s="13">
        <v>466</v>
      </c>
      <c r="P33" s="13">
        <v>792</v>
      </c>
      <c r="Q33" s="14">
        <f t="shared" si="1"/>
        <v>1.2836304700162076</v>
      </c>
      <c r="R33" s="19">
        <f t="shared" si="2"/>
        <v>326</v>
      </c>
      <c r="S33" s="22">
        <f t="shared" si="3"/>
        <v>2.9369369369369371</v>
      </c>
      <c r="T33" s="22">
        <v>47</v>
      </c>
      <c r="U33" s="22">
        <f t="shared" si="4"/>
        <v>3.502283499999999</v>
      </c>
      <c r="V33" s="37">
        <v>9.6586099999999995</v>
      </c>
      <c r="W33" s="22">
        <f t="shared" si="5"/>
        <v>1.2195214646464645</v>
      </c>
      <c r="X33" s="37">
        <v>0.197659</v>
      </c>
      <c r="Y33" s="37">
        <v>3.9234200000000001</v>
      </c>
      <c r="Z33" s="14">
        <v>0.19463900000000001</v>
      </c>
      <c r="AA33" s="13">
        <v>2</v>
      </c>
      <c r="AB33" s="13">
        <v>7</v>
      </c>
      <c r="AC33" s="13">
        <v>1</v>
      </c>
      <c r="AD33" s="15">
        <v>15</v>
      </c>
      <c r="AE33" s="15">
        <v>11</v>
      </c>
      <c r="AF33" s="15">
        <f t="shared" si="6"/>
        <v>165</v>
      </c>
    </row>
    <row r="34" spans="1:32" x14ac:dyDescent="0.2">
      <c r="A34" s="9">
        <v>33</v>
      </c>
      <c r="B34" s="9" t="s">
        <v>53</v>
      </c>
      <c r="C34" s="9" t="s">
        <v>77</v>
      </c>
      <c r="E34" s="9" t="s">
        <v>143</v>
      </c>
      <c r="F34" s="11"/>
      <c r="G34" s="11">
        <v>42677</v>
      </c>
      <c r="H34" s="11">
        <v>42788</v>
      </c>
      <c r="I34" s="12" t="s">
        <v>254</v>
      </c>
      <c r="K34" s="13">
        <v>560</v>
      </c>
      <c r="P34" s="13">
        <v>788</v>
      </c>
      <c r="Q34" s="14" t="e">
        <f t="shared" si="1"/>
        <v>#DIV/0!</v>
      </c>
      <c r="R34" s="19">
        <f t="shared" si="2"/>
        <v>228</v>
      </c>
      <c r="S34" s="22">
        <f t="shared" si="3"/>
        <v>2.0540540540540539</v>
      </c>
      <c r="T34" s="22">
        <v>43</v>
      </c>
      <c r="U34" s="22">
        <f t="shared" si="4"/>
        <v>8.6003000000000007</v>
      </c>
      <c r="V34" s="37">
        <v>9.2807700000000004</v>
      </c>
      <c r="W34" s="22">
        <f t="shared" si="5"/>
        <v>1.17776269035533</v>
      </c>
      <c r="X34" s="37">
        <v>0.204319</v>
      </c>
      <c r="Y34" s="37">
        <v>3.2820299999999998</v>
      </c>
      <c r="Z34" s="14">
        <v>0.17694399999999999</v>
      </c>
      <c r="AA34" s="13">
        <v>2</v>
      </c>
      <c r="AB34" s="13">
        <v>7</v>
      </c>
      <c r="AC34" s="13">
        <v>1</v>
      </c>
      <c r="AD34" s="15">
        <v>13</v>
      </c>
      <c r="AE34" s="15">
        <v>12</v>
      </c>
      <c r="AF34" s="15">
        <f t="shared" si="6"/>
        <v>156</v>
      </c>
    </row>
    <row r="35" spans="1:32" s="30" customFormat="1" ht="15.75" x14ac:dyDescent="0.25">
      <c r="C35" s="30" t="s">
        <v>255</v>
      </c>
      <c r="D35" s="38"/>
      <c r="F35" s="39"/>
      <c r="G35" s="39"/>
      <c r="H35" s="39"/>
      <c r="I35" s="40"/>
      <c r="J35" s="41">
        <f>AVERAGE(J2:J34)</f>
        <v>422.1875</v>
      </c>
      <c r="K35" s="41">
        <f t="shared" ref="K35:AF35" si="7">AVERAGE(K2:K34)</f>
        <v>588.18181818181813</v>
      </c>
      <c r="L35" s="41" t="e">
        <f t="shared" si="7"/>
        <v>#DIV/0!</v>
      </c>
      <c r="M35" s="41" t="e">
        <f t="shared" si="7"/>
        <v>#DIV/0!</v>
      </c>
      <c r="N35" s="41" t="e">
        <f t="shared" si="7"/>
        <v>#DIV/0!</v>
      </c>
      <c r="O35" s="41" t="e">
        <f t="shared" si="7"/>
        <v>#DIV/0!</v>
      </c>
      <c r="P35" s="41">
        <f t="shared" si="7"/>
        <v>989.93548387096769</v>
      </c>
      <c r="Q35" s="42" t="e">
        <f t="shared" si="7"/>
        <v>#DIV/0!</v>
      </c>
      <c r="R35" s="43">
        <f t="shared" si="7"/>
        <v>405.74193548387098</v>
      </c>
      <c r="S35" s="44">
        <f t="shared" si="7"/>
        <v>3.6553327521069461</v>
      </c>
      <c r="T35" s="44">
        <f t="shared" si="7"/>
        <v>49.016129032258064</v>
      </c>
      <c r="U35" s="44">
        <f t="shared" si="7"/>
        <v>5.7753539870967741</v>
      </c>
      <c r="V35" s="44">
        <f t="shared" si="7"/>
        <v>11.393915806451615</v>
      </c>
      <c r="W35" s="44">
        <f t="shared" si="7"/>
        <v>1.1602810548550055</v>
      </c>
      <c r="X35" s="44">
        <f t="shared" si="7"/>
        <v>0.27136122580645161</v>
      </c>
      <c r="Y35" s="44">
        <f t="shared" si="7"/>
        <v>4.0489187096774186</v>
      </c>
      <c r="Z35" s="42">
        <f t="shared" si="7"/>
        <v>0.29458622580645172</v>
      </c>
      <c r="AA35" s="45">
        <f t="shared" si="7"/>
        <v>2.967741935483871</v>
      </c>
      <c r="AB35" s="45">
        <f t="shared" si="7"/>
        <v>6.580645161290323</v>
      </c>
      <c r="AC35" s="45">
        <f t="shared" si="7"/>
        <v>1.064516129032258</v>
      </c>
      <c r="AD35" s="45">
        <f t="shared" si="7"/>
        <v>15.112903225806452</v>
      </c>
      <c r="AE35" s="45">
        <f t="shared" si="7"/>
        <v>12.35483870967742</v>
      </c>
      <c r="AF35" s="45">
        <f t="shared" si="7"/>
        <v>187.23387096774192</v>
      </c>
    </row>
    <row r="36" spans="1:32" x14ac:dyDescent="0.2">
      <c r="F36" s="11"/>
      <c r="G36" s="11"/>
      <c r="H36" s="11"/>
    </row>
    <row r="37" spans="1:32" x14ac:dyDescent="0.2">
      <c r="F37" s="11"/>
      <c r="G37" s="11"/>
      <c r="H37" s="11"/>
    </row>
    <row r="38" spans="1:32" x14ac:dyDescent="0.2">
      <c r="F38" s="11"/>
      <c r="G38" s="11"/>
      <c r="H38" s="11"/>
    </row>
    <row r="39" spans="1:32" x14ac:dyDescent="0.2">
      <c r="F39" s="11"/>
      <c r="G39" s="11"/>
      <c r="H39" s="11"/>
    </row>
    <row r="40" spans="1:32" x14ac:dyDescent="0.2">
      <c r="F40" s="11"/>
      <c r="G40" s="11"/>
      <c r="H40" s="11"/>
    </row>
    <row r="41" spans="1:32" x14ac:dyDescent="0.2">
      <c r="F41" s="11"/>
      <c r="G41" s="11"/>
      <c r="H41" s="11"/>
    </row>
    <row r="42" spans="1:32" x14ac:dyDescent="0.2">
      <c r="F42" s="11"/>
      <c r="G42" s="11"/>
      <c r="H42" s="11"/>
    </row>
    <row r="43" spans="1:32" x14ac:dyDescent="0.2">
      <c r="F43" s="11"/>
      <c r="G43" s="11"/>
      <c r="H43" s="11"/>
    </row>
    <row r="44" spans="1:32" x14ac:dyDescent="0.2">
      <c r="F44" s="11"/>
      <c r="G44" s="11"/>
      <c r="H44" s="11"/>
    </row>
    <row r="45" spans="1:32" x14ac:dyDescent="0.2">
      <c r="F45" s="11"/>
      <c r="G45" s="11"/>
      <c r="H45" s="11"/>
    </row>
    <row r="46" spans="1:32" x14ac:dyDescent="0.2">
      <c r="F46" s="11"/>
      <c r="G46" s="11"/>
      <c r="H46" s="11"/>
    </row>
    <row r="47" spans="1:32" x14ac:dyDescent="0.2">
      <c r="F47" s="11"/>
      <c r="G47" s="11"/>
      <c r="H47" s="11"/>
    </row>
    <row r="48" spans="1:32" x14ac:dyDescent="0.2">
      <c r="F48" s="11"/>
      <c r="G48" s="11"/>
      <c r="H48" s="11"/>
    </row>
    <row r="49" spans="6:8" x14ac:dyDescent="0.2">
      <c r="F49" s="11"/>
      <c r="G49" s="11"/>
      <c r="H49" s="11"/>
    </row>
    <row r="50" spans="6:8" x14ac:dyDescent="0.2">
      <c r="F50" s="11"/>
      <c r="G50" s="11"/>
      <c r="H50" s="11"/>
    </row>
    <row r="51" spans="6:8" x14ac:dyDescent="0.2">
      <c r="F51" s="11"/>
      <c r="G51" s="11"/>
      <c r="H51" s="11"/>
    </row>
    <row r="52" spans="6:8" x14ac:dyDescent="0.2">
      <c r="F52" s="11"/>
      <c r="G52" s="11"/>
      <c r="H52" s="11"/>
    </row>
    <row r="53" spans="6:8" x14ac:dyDescent="0.2">
      <c r="F53" s="11"/>
      <c r="G53" s="11"/>
      <c r="H53" s="11"/>
    </row>
    <row r="54" spans="6:8" x14ac:dyDescent="0.2">
      <c r="F54" s="11"/>
      <c r="G54" s="11"/>
      <c r="H54" s="11"/>
    </row>
    <row r="55" spans="6:8" x14ac:dyDescent="0.2">
      <c r="F55" s="11"/>
      <c r="G55" s="11"/>
      <c r="H55" s="11"/>
    </row>
    <row r="56" spans="6:8" x14ac:dyDescent="0.2">
      <c r="F56" s="11"/>
      <c r="G56" s="11"/>
      <c r="H56" s="11"/>
    </row>
    <row r="57" spans="6:8" x14ac:dyDescent="0.2">
      <c r="F57" s="11"/>
      <c r="G57" s="11"/>
      <c r="H57" s="11"/>
    </row>
    <row r="58" spans="6:8" x14ac:dyDescent="0.2">
      <c r="F58" s="11"/>
      <c r="G58" s="11"/>
      <c r="H58" s="11"/>
    </row>
    <row r="59" spans="6:8" x14ac:dyDescent="0.2">
      <c r="F59" s="11"/>
      <c r="G59" s="11"/>
      <c r="H59" s="11"/>
    </row>
    <row r="60" spans="6:8" x14ac:dyDescent="0.2">
      <c r="F60" s="11"/>
      <c r="G60" s="11"/>
      <c r="H60" s="11"/>
    </row>
    <row r="61" spans="6:8" x14ac:dyDescent="0.2">
      <c r="F61" s="11"/>
      <c r="G61" s="11"/>
      <c r="H61" s="11"/>
    </row>
    <row r="62" spans="6:8" x14ac:dyDescent="0.2">
      <c r="F62" s="11"/>
      <c r="G62" s="11"/>
      <c r="H62" s="11"/>
    </row>
    <row r="63" spans="6:8" x14ac:dyDescent="0.2">
      <c r="F63" s="11"/>
      <c r="G63" s="11"/>
      <c r="H63" s="11"/>
    </row>
    <row r="64" spans="6:8" x14ac:dyDescent="0.2">
      <c r="F64" s="11"/>
      <c r="G64" s="11"/>
      <c r="H64" s="11"/>
    </row>
    <row r="65" spans="6:8" x14ac:dyDescent="0.2">
      <c r="F65" s="11"/>
      <c r="G65" s="11"/>
      <c r="H65" s="11"/>
    </row>
    <row r="66" spans="6:8" x14ac:dyDescent="0.2">
      <c r="F66" s="11"/>
      <c r="G66" s="11"/>
      <c r="H66" s="11"/>
    </row>
    <row r="67" spans="6:8" x14ac:dyDescent="0.2">
      <c r="F67" s="11"/>
      <c r="G67" s="11"/>
      <c r="H67" s="11"/>
    </row>
    <row r="68" spans="6:8" x14ac:dyDescent="0.2">
      <c r="F68" s="11"/>
      <c r="G68" s="11"/>
      <c r="H68" s="11"/>
    </row>
    <row r="69" spans="6:8" x14ac:dyDescent="0.2">
      <c r="F69" s="11"/>
      <c r="G69" s="11"/>
      <c r="H69" s="11"/>
    </row>
    <row r="70" spans="6:8" x14ac:dyDescent="0.2">
      <c r="F70" s="11"/>
      <c r="G70" s="11"/>
      <c r="H70" s="11"/>
    </row>
    <row r="71" spans="6:8" x14ac:dyDescent="0.2">
      <c r="F71" s="11"/>
      <c r="G71" s="11"/>
      <c r="H71" s="11"/>
    </row>
    <row r="72" spans="6:8" x14ac:dyDescent="0.2">
      <c r="F72" s="11"/>
      <c r="G72" s="11"/>
      <c r="H72" s="11"/>
    </row>
    <row r="73" spans="6:8" x14ac:dyDescent="0.2">
      <c r="F73" s="11"/>
      <c r="G73" s="11"/>
      <c r="H73" s="11"/>
    </row>
    <row r="74" spans="6:8" x14ac:dyDescent="0.2">
      <c r="F74" s="11"/>
      <c r="G74" s="11"/>
      <c r="H74" s="11"/>
    </row>
    <row r="75" spans="6:8" x14ac:dyDescent="0.2">
      <c r="F75" s="11"/>
      <c r="G75" s="11"/>
      <c r="H75" s="11"/>
    </row>
    <row r="76" spans="6:8" x14ac:dyDescent="0.2">
      <c r="F76" s="11"/>
      <c r="G76" s="11"/>
      <c r="H76" s="11"/>
    </row>
    <row r="77" spans="6:8" x14ac:dyDescent="0.2">
      <c r="F77" s="11"/>
      <c r="G77" s="11"/>
      <c r="H77" s="11"/>
    </row>
    <row r="78" spans="6:8" x14ac:dyDescent="0.2">
      <c r="F78" s="11"/>
      <c r="G78" s="11"/>
      <c r="H78" s="11"/>
    </row>
    <row r="79" spans="6:8" x14ac:dyDescent="0.2">
      <c r="F79" s="11"/>
      <c r="G79" s="11"/>
      <c r="H79" s="11"/>
    </row>
    <row r="80" spans="6:8" x14ac:dyDescent="0.2">
      <c r="F80" s="11"/>
      <c r="G80" s="11"/>
      <c r="H80" s="11"/>
    </row>
    <row r="81" spans="6:8" x14ac:dyDescent="0.2">
      <c r="F81" s="11"/>
      <c r="G81" s="11"/>
      <c r="H81" s="11"/>
    </row>
    <row r="82" spans="6:8" x14ac:dyDescent="0.2">
      <c r="F82" s="11"/>
      <c r="G82" s="11"/>
      <c r="H82" s="11"/>
    </row>
    <row r="83" spans="6:8" x14ac:dyDescent="0.2">
      <c r="F83" s="11"/>
      <c r="G83" s="11"/>
      <c r="H83" s="11"/>
    </row>
    <row r="84" spans="6:8" x14ac:dyDescent="0.2">
      <c r="F84" s="11"/>
      <c r="G84" s="11"/>
      <c r="H84" s="11"/>
    </row>
    <row r="85" spans="6:8" x14ac:dyDescent="0.2">
      <c r="F85" s="11"/>
      <c r="G85" s="11"/>
      <c r="H85" s="11"/>
    </row>
    <row r="86" spans="6:8" x14ac:dyDescent="0.2">
      <c r="F86" s="11"/>
      <c r="G86" s="11"/>
      <c r="H86" s="11"/>
    </row>
    <row r="87" spans="6:8" x14ac:dyDescent="0.2">
      <c r="F87" s="11"/>
      <c r="G87" s="11"/>
      <c r="H87" s="11"/>
    </row>
    <row r="88" spans="6:8" x14ac:dyDescent="0.2">
      <c r="F88" s="11"/>
      <c r="G88" s="11"/>
      <c r="H88" s="11"/>
    </row>
    <row r="89" spans="6:8" x14ac:dyDescent="0.2">
      <c r="F89" s="11"/>
      <c r="G89" s="11"/>
      <c r="H89" s="11"/>
    </row>
    <row r="90" spans="6:8" x14ac:dyDescent="0.2">
      <c r="F90" s="11"/>
      <c r="G90" s="11"/>
      <c r="H90" s="11"/>
    </row>
    <row r="91" spans="6:8" x14ac:dyDescent="0.2">
      <c r="F91" s="11"/>
      <c r="G91" s="11"/>
      <c r="H91" s="11"/>
    </row>
    <row r="92" spans="6:8" x14ac:dyDescent="0.2">
      <c r="F92" s="11"/>
      <c r="G92" s="11"/>
      <c r="H92" s="11"/>
    </row>
    <row r="93" spans="6:8" x14ac:dyDescent="0.2">
      <c r="F93" s="11"/>
      <c r="G93" s="11"/>
      <c r="H93" s="11"/>
    </row>
    <row r="94" spans="6:8" x14ac:dyDescent="0.2">
      <c r="F94" s="11"/>
      <c r="G94" s="11"/>
      <c r="H94" s="11"/>
    </row>
    <row r="95" spans="6:8" x14ac:dyDescent="0.2">
      <c r="F95" s="11"/>
      <c r="G95" s="11"/>
      <c r="H95" s="11"/>
    </row>
    <row r="96" spans="6:8" x14ac:dyDescent="0.2">
      <c r="F96" s="11"/>
      <c r="G96" s="11"/>
      <c r="H96" s="11"/>
    </row>
    <row r="97" spans="6:8" x14ac:dyDescent="0.2">
      <c r="F97" s="11"/>
      <c r="G97" s="11"/>
      <c r="H97" s="11"/>
    </row>
    <row r="98" spans="6:8" x14ac:dyDescent="0.2">
      <c r="F98" s="11"/>
      <c r="G98" s="11"/>
      <c r="H98" s="11"/>
    </row>
    <row r="99" spans="6:8" x14ac:dyDescent="0.2">
      <c r="F99" s="11"/>
      <c r="G99" s="11"/>
      <c r="H99" s="11"/>
    </row>
    <row r="100" spans="6:8" x14ac:dyDescent="0.2">
      <c r="F100" s="11"/>
      <c r="G100" s="11"/>
      <c r="H100" s="11"/>
    </row>
    <row r="101" spans="6:8" x14ac:dyDescent="0.2">
      <c r="F101" s="11"/>
      <c r="G101" s="11"/>
      <c r="H101" s="11"/>
    </row>
    <row r="102" spans="6:8" x14ac:dyDescent="0.2">
      <c r="F102" s="11"/>
      <c r="G102" s="11"/>
      <c r="H102" s="11"/>
    </row>
    <row r="103" spans="6:8" x14ac:dyDescent="0.2">
      <c r="F103" s="11"/>
      <c r="G103" s="11"/>
      <c r="H103" s="11"/>
    </row>
    <row r="104" spans="6:8" x14ac:dyDescent="0.2">
      <c r="F104" s="11"/>
      <c r="G104" s="11"/>
      <c r="H104" s="11"/>
    </row>
    <row r="105" spans="6:8" x14ac:dyDescent="0.2">
      <c r="F105" s="11"/>
      <c r="G105" s="11"/>
      <c r="H105" s="11"/>
    </row>
    <row r="106" spans="6:8" x14ac:dyDescent="0.2">
      <c r="F106" s="11"/>
      <c r="G106" s="11"/>
      <c r="H106" s="11"/>
    </row>
    <row r="107" spans="6:8" x14ac:dyDescent="0.2">
      <c r="F107" s="11"/>
      <c r="G107" s="11"/>
      <c r="H107" s="11"/>
    </row>
    <row r="108" spans="6:8" x14ac:dyDescent="0.2">
      <c r="F108" s="11"/>
    </row>
  </sheetData>
  <phoneticPr fontId="0" type="noConversion"/>
  <printOptions gridLines="1" gridLinesSet="0"/>
  <pageMargins left="0.5" right="0.5" top="1" bottom="1" header="0.5" footer="0.5"/>
  <pageSetup scale="95" orientation="landscape" r:id="rId1"/>
  <headerFooter alignWithMargins="0">
    <oddHeader>&amp;C2016-17 Rio Grande Valley Beef Improvement Association
 Heifer Development Program Results 03/06/17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2016-17 Bulls</vt:lpstr>
      <vt:lpstr>2016-17 Heifers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'2016-17 Bulls'!Print_Titles</vt:lpstr>
      <vt:lpstr>'2016-17 Heifers'!Print_Titles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Rio Grande Valley Bull Gain Test</dc:title>
  <dc:creator>Authorized Gateway Customer</dc:creator>
  <cp:lastModifiedBy>Annett S. Cantu</cp:lastModifiedBy>
  <cp:lastPrinted>2017-03-06T22:11:38Z</cp:lastPrinted>
  <dcterms:created xsi:type="dcterms:W3CDTF">1999-11-22T16:11:30Z</dcterms:created>
  <dcterms:modified xsi:type="dcterms:W3CDTF">2017-09-21T15:39:25Z</dcterms:modified>
</cp:coreProperties>
</file>